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resumo do orçamento" sheetId="1" r:id="rId1"/>
    <sheet name="orçamento" sheetId="2" r:id="rId2"/>
    <sheet name="Cronograma" sheetId="3" r:id="rId3"/>
  </sheets>
  <externalReferences>
    <externalReference r:id="rId6"/>
  </externalReferences>
  <definedNames>
    <definedName name="_xlnm.Print_Area" localSheetId="2">'Cronograma'!$A$1:$J$44</definedName>
    <definedName name="_xlnm.Print_Area" localSheetId="1">'orçamento'!$A$1:$K$171</definedName>
    <definedName name="_xlnm.Print_Titles" localSheetId="2">'Cronograma'!$1:$1</definedName>
    <definedName name="_xlnm.Print_Titles" localSheetId="1">'orçamento'!$1:$1</definedName>
  </definedNames>
  <calcPr fullCalcOnLoad="1"/>
</workbook>
</file>

<file path=xl/sharedStrings.xml><?xml version="1.0" encoding="utf-8"?>
<sst xmlns="http://schemas.openxmlformats.org/spreadsheetml/2006/main" count="696" uniqueCount="429">
  <si>
    <t>MUNICÍPIO DE   SANTA   ROSA</t>
  </si>
  <si>
    <t>RESUMO DO ORÇAMENTO</t>
  </si>
  <si>
    <t>Obra:</t>
  </si>
  <si>
    <t xml:space="preserve"> REFORMA RESIDÊNCIA P/ INSTALAÇÃO DO CER</t>
  </si>
  <si>
    <t>Local:</t>
  </si>
  <si>
    <t>Rua Sergipe - Centro - Santa Rosa/RS</t>
  </si>
  <si>
    <t>ITEM</t>
  </si>
  <si>
    <t>DISCRIMINAÇÃO</t>
  </si>
  <si>
    <t>Pr. Total. Material R$</t>
  </si>
  <si>
    <t>Pr. Unit. Mão-de-Obra R$</t>
  </si>
  <si>
    <t>Pr. Total R$</t>
  </si>
  <si>
    <t>Incidência %</t>
  </si>
  <si>
    <t>I</t>
  </si>
  <si>
    <t>SERVIÇOS INICIAIS</t>
  </si>
  <si>
    <t>Instalação da Obra</t>
  </si>
  <si>
    <t>2</t>
  </si>
  <si>
    <t>Serviços Iniciais e Movimento de Terra</t>
  </si>
  <si>
    <t>3</t>
  </si>
  <si>
    <t>Infraestrutura (Fundações)/Impermeabilizações</t>
  </si>
  <si>
    <t>4</t>
  </si>
  <si>
    <t>Supraestrutura</t>
  </si>
  <si>
    <t>5</t>
  </si>
  <si>
    <t>Alvenarias</t>
  </si>
  <si>
    <t>6</t>
  </si>
  <si>
    <t>Cobertura/ Forros</t>
  </si>
  <si>
    <t>7</t>
  </si>
  <si>
    <t>Pavimentação interna</t>
  </si>
  <si>
    <t>8</t>
  </si>
  <si>
    <t xml:space="preserve">Revestimentos </t>
  </si>
  <si>
    <t>9</t>
  </si>
  <si>
    <t>Esquadrias, ferragens, vidros, pingadeira</t>
  </si>
  <si>
    <t>10</t>
  </si>
  <si>
    <t>Instalações Hidrossanitárias</t>
  </si>
  <si>
    <t>11</t>
  </si>
  <si>
    <t>Equipamentos Hidrossanitários</t>
  </si>
  <si>
    <t>12</t>
  </si>
  <si>
    <t>Instalações Elétricas</t>
  </si>
  <si>
    <t>13</t>
  </si>
  <si>
    <t>Pintura</t>
  </si>
  <si>
    <t>14</t>
  </si>
  <si>
    <t>PPCI</t>
  </si>
  <si>
    <t>15</t>
  </si>
  <si>
    <t>Climatização</t>
  </si>
  <si>
    <t>16</t>
  </si>
  <si>
    <t>Serviços Finais</t>
  </si>
  <si>
    <t xml:space="preserve">TOTAL GERAL </t>
  </si>
  <si>
    <t>MUNICÍPIO DE  SANTA  ROSA</t>
  </si>
  <si>
    <t>ORÇAMENTO RESUMO</t>
  </si>
  <si>
    <t>OBRA:</t>
  </si>
  <si>
    <r>
      <t>Área total(m²)</t>
    </r>
    <r>
      <rPr>
        <sz val="10"/>
        <rFont val="Arial"/>
        <family val="2"/>
      </rPr>
      <t xml:space="preserve">: </t>
    </r>
  </si>
  <si>
    <r>
      <t>Data</t>
    </r>
    <r>
      <rPr>
        <sz val="10"/>
        <rFont val="Arial"/>
        <family val="2"/>
      </rPr>
      <t>: 07-02-2014</t>
    </r>
  </si>
  <si>
    <t>LOCAL:</t>
  </si>
  <si>
    <t>CUB/abril (R$):</t>
  </si>
  <si>
    <t>SINAPI</t>
  </si>
  <si>
    <t>Unid.</t>
  </si>
  <si>
    <t>Quant.</t>
  </si>
  <si>
    <t>R$ Sinapi</t>
  </si>
  <si>
    <t>Pr. Unit. Material R$</t>
  </si>
  <si>
    <t>1.1</t>
  </si>
  <si>
    <t>74209/1</t>
  </si>
  <si>
    <t>PLACA DE OBRA EM CHAPA DE ACO GALVANIZADO</t>
  </si>
  <si>
    <t>m²</t>
  </si>
  <si>
    <t>Subtotal</t>
  </si>
  <si>
    <t>2.1</t>
  </si>
  <si>
    <t>72239</t>
  </si>
  <si>
    <t>REMOÇÃO DE PISO DE TACOS DE MADEIRA</t>
  </si>
  <si>
    <t>M²</t>
  </si>
  <si>
    <t>2.2</t>
  </si>
  <si>
    <t>73801/02</t>
  </si>
  <si>
    <t>DEMOLIÇÃO DE CONTRAPISO</t>
  </si>
  <si>
    <t>2.3</t>
  </si>
  <si>
    <t>73802/01</t>
  </si>
  <si>
    <t>DEMOLIÇÃO ARGAMASSA CAL / AREIA</t>
  </si>
  <si>
    <t>2.4</t>
  </si>
  <si>
    <t>73899/01</t>
  </si>
  <si>
    <t>DEMOLIÇÃO ALVENARIA MACIÇA</t>
  </si>
  <si>
    <t>M³</t>
  </si>
  <si>
    <t>2.5</t>
  </si>
  <si>
    <t>85334</t>
  </si>
  <si>
    <t>RETIRADA DE ESQUADRIAS METÁLICAS</t>
  </si>
  <si>
    <t>2.6</t>
  </si>
  <si>
    <t>73447</t>
  </si>
  <si>
    <t>ESCAVAÇÃO MANUAL DE TERRA COMPACTA, PROF.  MÉDIA - 2M</t>
  </si>
  <si>
    <t>2.7</t>
  </si>
  <si>
    <t>85387</t>
  </si>
  <si>
    <t>REMOÇÃO MANUAL DE ENTULHO</t>
  </si>
  <si>
    <t>2.8</t>
  </si>
  <si>
    <t>85374</t>
  </si>
  <si>
    <t>REMOÇÃO DE DISPOSITIVOS PARA FUNCIONAMENTO DE APARELHOS SANITÁRIOS</t>
  </si>
  <si>
    <t>2.9</t>
  </si>
  <si>
    <t>85369</t>
  </si>
  <si>
    <t>REMOÇÃO DE FORRO DE MADEIRA</t>
  </si>
  <si>
    <t>2.10</t>
  </si>
  <si>
    <t>85406</t>
  </si>
  <si>
    <t>RETIRADA DE AZULEJO E SUBSTRATO DE ADERÊNCIA EM ARGAMASSA</t>
  </si>
  <si>
    <t>2.11</t>
  </si>
  <si>
    <t>85407</t>
  </si>
  <si>
    <t>REMOÇÃO DE FIAÇÃO ELÉTRICA</t>
  </si>
  <si>
    <t>M</t>
  </si>
  <si>
    <t>2.12</t>
  </si>
  <si>
    <t>85416</t>
  </si>
  <si>
    <t>REMOÇÃO DE TOMADAS / INTERRUPTORES ELÉTRICOS</t>
  </si>
  <si>
    <t>2.13</t>
  </si>
  <si>
    <t>85415</t>
  </si>
  <si>
    <t>REMOÇÃO DE DISPOSITIVOS PARA FUNCIONAMENTO DE PIA DE COZINHA</t>
  </si>
  <si>
    <t>2.14</t>
  </si>
  <si>
    <t>85414</t>
  </si>
  <si>
    <t>REMOÇÃO DE RUFO / CALHA METÁLICA</t>
  </si>
  <si>
    <t>2.15</t>
  </si>
  <si>
    <t>85410</t>
  </si>
  <si>
    <t>REMOÇÃO DE RALO SECO OU SIFONADO</t>
  </si>
  <si>
    <t>2.16</t>
  </si>
  <si>
    <t>85420</t>
  </si>
  <si>
    <t>REMOÇÃO DE TUBULAÇÃO HIDROSSANITÁRIA EMBUTIDA, COM CONEXÕES</t>
  </si>
  <si>
    <t>2.17</t>
  </si>
  <si>
    <t>85412</t>
  </si>
  <si>
    <t>REMOÇÃO DE RODAPÉ</t>
  </si>
  <si>
    <t>2.18</t>
  </si>
  <si>
    <t>85333</t>
  </si>
  <si>
    <t>RETIRADA DE APARELHOS SANITÁRIOS</t>
  </si>
  <si>
    <t>2.19</t>
  </si>
  <si>
    <t>72125</t>
  </si>
  <si>
    <t>REMOÇÃO DE PINTURA PVA / ACRÍLICA</t>
  </si>
  <si>
    <t>2.20</t>
  </si>
  <si>
    <t>72225</t>
  </si>
  <si>
    <t>DEMOLIÇÃO DE TELHAS ONDULADAS</t>
  </si>
  <si>
    <t>2.21</t>
  </si>
  <si>
    <t>72224</t>
  </si>
  <si>
    <t>DEMOLIÇÃO TELHAS CERÂMICAS</t>
  </si>
  <si>
    <t>2.22</t>
  </si>
  <si>
    <t>72226</t>
  </si>
  <si>
    <t xml:space="preserve">RETIRADA DE ESTRUTURA DE MADEIRA PARA COBERTURA </t>
  </si>
  <si>
    <t>2.23</t>
  </si>
  <si>
    <t>55835</t>
  </si>
  <si>
    <t>ATERRO INTERNO EM EDIFICAÇÕES - COMPACTADO MANUALMENTE</t>
  </si>
  <si>
    <t>2.24</t>
  </si>
  <si>
    <t>85386</t>
  </si>
  <si>
    <t>REMOÇÃO MANUAL DE PAVIMENTAÇÃO DE PASSEIOS</t>
  </si>
  <si>
    <t>Infraestrutura (Fundações) / Impermeabilizações</t>
  </si>
  <si>
    <t>3.1</t>
  </si>
  <si>
    <t>74138/02</t>
  </si>
  <si>
    <t>CONCRETO USINADO FcK 20MPa - INCLUSIVE LANÇAMENTO</t>
  </si>
  <si>
    <t>3.2</t>
  </si>
  <si>
    <t>74074/04</t>
  </si>
  <si>
    <t xml:space="preserve">FORMA EM TÁBUA PARA CONCRETO DE FUNDAÇÃO </t>
  </si>
  <si>
    <t>73990/01</t>
  </si>
  <si>
    <t>ARMADURA EM AÇO CA-50 P/ 1,0M³ DE CONCRETO</t>
  </si>
  <si>
    <t>UNID.</t>
  </si>
  <si>
    <t>4.1</t>
  </si>
  <si>
    <t>73346</t>
  </si>
  <si>
    <t>PILAR CONCRETO ARMADO, FCK = 20 MPA E 77KG/M3 DE AÇO, PREPARO COM BETONEIRA INCLUI LANCAMENTO.</t>
  </si>
  <si>
    <t>Alvenarias e divisórias</t>
  </si>
  <si>
    <t>5.1</t>
  </si>
  <si>
    <t>6519</t>
  </si>
  <si>
    <t>ALVENARIA EM TIJOLO CERAMICO MACIÇO 10X20X20CM, 1/2 VEZ, ASSENTADO EM ARGAMASSA TRACO 1:2:8 (CIMENTO, CAL E AREIA), JUNTAS 12MM - ESPESSURA NOMINAL 15cm -</t>
  </si>
  <si>
    <t>5.2</t>
  </si>
  <si>
    <t>MERCADO LOCAL</t>
  </si>
  <si>
    <t>DIVISÓRIA EM GESSO ACARTONADO - ESP NOMINAL 10cm</t>
  </si>
  <si>
    <t>6.1</t>
  </si>
  <si>
    <t>73931/1</t>
  </si>
  <si>
    <t>ESTRUTURA DE MADEIRA , TESOURA DUPLA - TELHA DE FIBROCIMENTO ONDULADA</t>
  </si>
  <si>
    <t>6.2</t>
  </si>
  <si>
    <t>IMUNIZAÇÃO DE MADEIRA BRUTA - 1 DEMÃO</t>
  </si>
  <si>
    <t>6.3</t>
  </si>
  <si>
    <t>COBERTURA TELHA FIBROCIMENTO 8mm, C/ ACESSÓRIOS DE FIXAÇÃO E CUMEEIRA</t>
  </si>
  <si>
    <t>6.4</t>
  </si>
  <si>
    <t>73931/01</t>
  </si>
  <si>
    <t>ESTRUTURA DE MADEIRA , TESOURA DUPLA - TELHA CERÂMICA FRANCESA</t>
  </si>
  <si>
    <t>73938/03</t>
  </si>
  <si>
    <t xml:space="preserve">COBERTURA EM TELHA CERÂMICA FRANCESA </t>
  </si>
  <si>
    <t>72107</t>
  </si>
  <si>
    <t>RUFO EM CHAPA DE ACO GALVANIZADO N.24, DESENVOLVIMENTO 50CM</t>
  </si>
  <si>
    <t>6.5</t>
  </si>
  <si>
    <t>74168/1</t>
  </si>
  <si>
    <t>TUBO PVC 150mm DESCIDAS PLUVAIS C/ CONEXÕES</t>
  </si>
  <si>
    <t>Pavimentação interna e externa</t>
  </si>
  <si>
    <t>7.1</t>
  </si>
  <si>
    <t>74164/4</t>
  </si>
  <si>
    <t xml:space="preserve"> LASTRO DE BRITA 25MM, ESPESSURA 5CM, </t>
  </si>
  <si>
    <t>7.2</t>
  </si>
  <si>
    <t>83532</t>
  </si>
  <si>
    <t>LASTRO DE CONCRETO TRACO 1:3:5, ESPESSURA 8CM, PREPARO MECANICO</t>
  </si>
  <si>
    <t>7.3</t>
  </si>
  <si>
    <t>73920/1</t>
  </si>
  <si>
    <t>REGULARIZACAO DE PISO/BASE EM ARGAMASSA TRACO 1:3 (CIMENTO E AREIA), ESPESSURA 2,0CM, PREPARO MANUAL</t>
  </si>
  <si>
    <t>7.4</t>
  </si>
  <si>
    <t>73829/1</t>
  </si>
  <si>
    <t>PISO CERÂMICO, 1ª QUALIDADE / PEI 5, C/ ARGAMASSA COLANTE E REJUNTE</t>
  </si>
  <si>
    <t>7.5</t>
  </si>
  <si>
    <t>73985/1</t>
  </si>
  <si>
    <t>RODAPE EM CERAMICA ESMALTADA PEI-5, ASSENTADA COM ARGAMASSA COLANTE, COM REJUNTAMENTO</t>
  </si>
  <si>
    <t>7.6</t>
  </si>
  <si>
    <t>PISO EM LAJOTAS DE CONCRETO ESTAMPADO - 49x49x2,5cm - COR NATURAL</t>
  </si>
  <si>
    <t>8.1</t>
  </si>
  <si>
    <t>CHAPISCO CI-AR 1:4 / 5mm PREPARO E APLICAÇÃO</t>
  </si>
  <si>
    <t>8.2</t>
  </si>
  <si>
    <t>5978</t>
  </si>
  <si>
    <t>EMBOCO EM PAREDES INTERNAS TRACO 1:5 (CAL E AREIA MEDIA), ESPESSURA 2,0CM, PREPARO MANUAL</t>
  </si>
  <si>
    <t>8.3</t>
  </si>
  <si>
    <t>5995</t>
  </si>
  <si>
    <t>REBOCO PARA PAREDES ARGAMASSA TRACO 1:4,5 (CAL E AREIA FINA PENEIRADA), ESPESSURA 0,5CM, PREPARO MECANICO</t>
  </si>
  <si>
    <t>8.4</t>
  </si>
  <si>
    <t>73925</t>
  </si>
  <si>
    <t>AZULEJO CERÂMICO, 1ª QUALIDADE, C/ ARGAMASSA COLANTE E REJUNTE</t>
  </si>
  <si>
    <t>9.1</t>
  </si>
  <si>
    <t>73933/2</t>
  </si>
  <si>
    <t>PORTA DE ABRIR / CORRER, 1ª LINHA, C/ REQUADRO E GUARNIÇÃO, 1 FOLHA - CHAPA LAMBRI - COM FERRAGENS</t>
  </si>
  <si>
    <t>9.2</t>
  </si>
  <si>
    <t>6126</t>
  </si>
  <si>
    <t>JANELA METÁLICA BASCULANTE, COM TUBO METALON 20mm X 30mm, ESPESSURA 1,20MM</t>
  </si>
  <si>
    <t>9.3</t>
  </si>
  <si>
    <t>73933/1</t>
  </si>
  <si>
    <t>GRADE METÁLICA CONFORME MODELO EXISTENTE</t>
  </si>
  <si>
    <t>9.4</t>
  </si>
  <si>
    <t>72117</t>
  </si>
  <si>
    <t>VIDRO LISO TRANSPARENTE - 4mm</t>
  </si>
  <si>
    <t>9.5</t>
  </si>
  <si>
    <t>72119</t>
  </si>
  <si>
    <t>9.6</t>
  </si>
  <si>
    <t>74126/2</t>
  </si>
  <si>
    <t>PEITORIL GRANITO CINZA - 22cm X 2cm</t>
  </si>
  <si>
    <t>m</t>
  </si>
  <si>
    <t>9.7</t>
  </si>
  <si>
    <t>73838</t>
  </si>
  <si>
    <t>PORTA EM VIDRO TEMPERADO 1,5m X 2,1m - ESP. 10mm - INCLUSIVE ACESSÓRIOS</t>
  </si>
  <si>
    <t>unid.</t>
  </si>
  <si>
    <t>10.1</t>
  </si>
  <si>
    <t>74104/1</t>
  </si>
  <si>
    <r>
      <t>CAIXA DE INSPEÇÃO EM ALVENARIA DE TIJOLO MACIÇO 60X60X60CM, REVESTIDA INTERNAMENTO COM BARRA LISA (CIMENTO E AREIA, TRAÇO 1:4) E=2,0CM, COM TAMPA PRÉ-MOLDADA DE CONCRETO E FUNDO DE CONCRETO 15MPA TIPO C - ESCAVAÇÃO E CONFECÇÃO -</t>
    </r>
    <r>
      <rPr>
        <b/>
        <sz val="10"/>
        <rFont val="Arial"/>
        <family val="2"/>
      </rPr>
      <t xml:space="preserve"> CLOACAL</t>
    </r>
  </si>
  <si>
    <t>unid</t>
  </si>
  <si>
    <t>10.2</t>
  </si>
  <si>
    <t>75030/1</t>
  </si>
  <si>
    <t>TUBO PVC - 25mm - REDE C/ CONEXÕES</t>
  </si>
  <si>
    <t>10.3</t>
  </si>
  <si>
    <t>73959/2</t>
  </si>
  <si>
    <t>PONTO DE AGUA FRIA PVC 1/2" - MEDIA 5,00M DE TUBO DE PVC ROSCAVEL AGUA FRIA 1/2" E 2 JOELHOS DE PVC ROSCAVEL 90GRAUS AGUA FRIA 1/2" - FORNECIMENTO E INSTALACAO</t>
  </si>
  <si>
    <t>10.4</t>
  </si>
  <si>
    <t>73958/1</t>
  </si>
  <si>
    <t>PONTO DE ESGOTO PVC 100MM - MEDIA 1,10M DE TUBO PVC ESGOTO PREDIAL DN 100MM E 1 JOELHO PVC 90GRAUS ESGOTO PREDIAL DN 100MM - FORNECIMENTO E INSTALACAO</t>
  </si>
  <si>
    <t>10.5</t>
  </si>
  <si>
    <t>73481</t>
  </si>
  <si>
    <t>ESCAVAÇÃO MANULAL / REATERRO - REDE CLOACAL (50x30)</t>
  </si>
  <si>
    <t>m³</t>
  </si>
  <si>
    <t>10.6</t>
  </si>
  <si>
    <t>74026/1</t>
  </si>
  <si>
    <t>TUBO PVC - 100mm - REDE CLOACAL C/ CONEXÕES</t>
  </si>
  <si>
    <t>10.7</t>
  </si>
  <si>
    <t>40777</t>
  </si>
  <si>
    <t>RALO SIFONADO DE PVC 100X100MM SIMPLES - FORNECIMENTO E INSTALACAO</t>
  </si>
  <si>
    <t>10.8</t>
  </si>
  <si>
    <t>74197/1</t>
  </si>
  <si>
    <t xml:space="preserve">FOSSA SÉPTICA / 1500 LITROS </t>
  </si>
  <si>
    <t>10.9</t>
  </si>
  <si>
    <t>74198/2</t>
  </si>
  <si>
    <t>SUMIDOURO / v=5,65m³</t>
  </si>
  <si>
    <t>Equipamentos Hidrossanitários(ampliação e reforma)</t>
  </si>
  <si>
    <t>11.1</t>
  </si>
  <si>
    <t>72739</t>
  </si>
  <si>
    <t>11.2</t>
  </si>
  <si>
    <t>74101/1</t>
  </si>
  <si>
    <t>LAVATÓRIO LOUÇA BRANCA, TAMANHO PEQUENO (INFANTIL) , MEIA COLUNA, VÁLVULA CROMADA, ADAPTADOR P/ VÁLVULA, ENGATE FLEXÍVEL</t>
  </si>
  <si>
    <t>11.3</t>
  </si>
  <si>
    <t>74125/2</t>
  </si>
  <si>
    <t>ESPELHO CRISTAL C/ MOLDURA DE ALUMÍNIO - 40cmX60cm</t>
  </si>
  <si>
    <t>11.4</t>
  </si>
  <si>
    <t>74058/3</t>
  </si>
  <si>
    <t>TORNEIRA CROMADA PARA LAVATÓRIO 1/2", 1ª QUALIDADE, COLOCADA</t>
  </si>
  <si>
    <t>11.5</t>
  </si>
  <si>
    <t>73956/1</t>
  </si>
  <si>
    <t>TORNEIRA METÁLICA JARDIM 1/2" - 1ª QUALIDADE</t>
  </si>
  <si>
    <t>11.6</t>
  </si>
  <si>
    <t>72711</t>
  </si>
  <si>
    <t>REGISTRO GAVETA 1/2" BRUTO LATAO - FORNECIMENTO E INSTALACAO</t>
  </si>
  <si>
    <t>11.7</t>
  </si>
  <si>
    <t>73663</t>
  </si>
  <si>
    <t>REGISTRO PRESSÃO 1/2" COM CANOPLA ACABAMENTO CROMADO SIMPLES - FORNECIMENTO E INSTALACAO</t>
  </si>
  <si>
    <t>12.1</t>
  </si>
  <si>
    <t>CAIXA EM PVC - 4X2"</t>
  </si>
  <si>
    <t>Unid</t>
  </si>
  <si>
    <t>12.2</t>
  </si>
  <si>
    <t>CAIXA EM PVC - OCTOGONAL - 3X3"</t>
  </si>
  <si>
    <t>12.3</t>
  </si>
  <si>
    <t>CABO UNIPOLAR - COBRE - ISOLAMENTO HEPR, ENCH. EVA, 0,6/1kV - REF. PIRELLI AFUMEX - 6mm²</t>
  </si>
  <si>
    <t>12.4</t>
  </si>
  <si>
    <t>CABO UNIPOLAR - COBRE - ISOLAMENTO HEPR, ENCH. EVA, 0,6/1kV - REF. PIRELLI AFUMEX - 1,5mm²</t>
  </si>
  <si>
    <t>12.5</t>
  </si>
  <si>
    <t>CABO UNIPOLAR - COBRE - ISOLAMENTO HEPR, ENCH. EVA, 0,6/1kV - REF. PIRELLI AFUMEX - 2,5mm²</t>
  </si>
  <si>
    <t>12.6</t>
  </si>
  <si>
    <t>INTERRUPTOR TECLA SIMPLES - 1ª LINHA</t>
  </si>
  <si>
    <t>12.7</t>
  </si>
  <si>
    <t>TOMADA  HEXAGONAL (NBR  14136)  2P+T  10A</t>
  </si>
  <si>
    <t>12.8</t>
  </si>
  <si>
    <t>TOMADA  HEXAGONAL (NBR  14136)  2P+T  20A</t>
  </si>
  <si>
    <t>12.9</t>
  </si>
  <si>
    <t>INTERRUPTOR FOTOELÉTRICO 1 FUNÇÃO 1200W RESISTIVO + CÉLULA FOTOELÉTRICA</t>
  </si>
  <si>
    <t>12.10</t>
  </si>
  <si>
    <t>DISJUNTOR UNIPOLAR TERMOMAGNÉTICO - NORMA DIN - 10A</t>
  </si>
  <si>
    <t>12.11</t>
  </si>
  <si>
    <t>DISJUNTOR UNIPOLAR TERMOMAGNÉTICO - NORMA DIN - 15A</t>
  </si>
  <si>
    <t>12.12</t>
  </si>
  <si>
    <t>DISJUNTOR UNIPOLAR TERMOMAGNÉTICO - NORMA DIN - 20A</t>
  </si>
  <si>
    <t>12.13</t>
  </si>
  <si>
    <t>DISJUNTOR UNIPOLAR TERMOMAGNÉTICO - NORMA DIN - 32A</t>
  </si>
  <si>
    <t>12.14</t>
  </si>
  <si>
    <t>DISPOSITIVO DE PROTEÇÃO CONTRA SURTO - 175 V  -  40  KA</t>
  </si>
  <si>
    <t>12.15</t>
  </si>
  <si>
    <t>INTERRUPTOR BIPOLAR DR (fase/fase  -  In  30mA)  -  DIN 25A</t>
  </si>
  <si>
    <t>12.16</t>
  </si>
  <si>
    <t>INTERRUPTOR TETRAPOLAR DR (3  fases/neutro  -  In  30mA)  -  DIN</t>
  </si>
  <si>
    <t>12.17</t>
  </si>
  <si>
    <t>ELETRODUTO LEVE - 1"</t>
  </si>
  <si>
    <t>12.18</t>
  </si>
  <si>
    <t>ELETRODUTO LEVE - 1/2"</t>
  </si>
  <si>
    <t>12.19</t>
  </si>
  <si>
    <t>ELETRODUTO - 3/4"</t>
  </si>
  <si>
    <t>12.20</t>
  </si>
  <si>
    <t>LUMINÁRIA DE EMBUTIR P/ FLUORESCENTE TUBULAR - 2x40W</t>
  </si>
  <si>
    <t>12.21</t>
  </si>
  <si>
    <t>LUMINÁRIA DE EMBUTIR P/ FLUORESCENTE TUBULAR - 4x20W</t>
  </si>
  <si>
    <t>12.22</t>
  </si>
  <si>
    <t>REATOR ELETROMAGNÉTICO P/ FLUORESCENTE COMPACTA - 1X18W</t>
  </si>
  <si>
    <t>12.23</t>
  </si>
  <si>
    <t>REATOR ELETRÔNICO P/ FLUORESCENTE TUBULAR - 2X21W</t>
  </si>
  <si>
    <t>12.24</t>
  </si>
  <si>
    <t>REATOR ELETRÔNICO P/ FLUORESCENTE TUBULAR - 2X40W</t>
  </si>
  <si>
    <t>12.25</t>
  </si>
  <si>
    <t>SOQUETE BASE 2G11</t>
  </si>
  <si>
    <t>12.26</t>
  </si>
  <si>
    <t>SOQUETE BASE 2G13</t>
  </si>
  <si>
    <t>12.27</t>
  </si>
  <si>
    <t>SPOT COMPACTO</t>
  </si>
  <si>
    <t>12.28</t>
  </si>
  <si>
    <t>LÂMPADA FLUORESCENTE COMPACTA - REATOR NÃO INTEGRADO - LONGA - 18W</t>
  </si>
  <si>
    <t>12.29</t>
  </si>
  <si>
    <t>LÂMPADA FLUORESCENTE TUBULAR COMUM - DIÂM. 33 - 20W</t>
  </si>
  <si>
    <t>12.30</t>
  </si>
  <si>
    <t>LÂMPADA FLUORESCENTE TUBULAR COMUM - DIÂM. 33 - 40W</t>
  </si>
  <si>
    <t>12.31</t>
  </si>
  <si>
    <t>QUADRO DE DISTRIBUIÇÃO EM CHAPA PINTADA - DE EMBUTIR - SEM BARR. DIN - REF. CEMAR - 18 BAIAS</t>
  </si>
  <si>
    <t>12.32</t>
  </si>
  <si>
    <t>QUADRO DE DISTRIBUIÇÃO EM PVC - BARR. MONOFÁSICO DIN - REF. HAGER - 12 BAIAS - IN PENTE 100A</t>
  </si>
  <si>
    <t>12.33</t>
  </si>
  <si>
    <t>TELEFONIA - CABO 4X0,4</t>
  </si>
  <si>
    <t>12.34</t>
  </si>
  <si>
    <t>TELEFONIA - ELETRODUTOS 3X4</t>
  </si>
  <si>
    <t>12.35</t>
  </si>
  <si>
    <t>TELEFONIA - CAIXAS 4X2"</t>
  </si>
  <si>
    <t>12.36</t>
  </si>
  <si>
    <t>TELEFONIA - RJ45</t>
  </si>
  <si>
    <t>12.37</t>
  </si>
  <si>
    <t>ENTRADA DE ENERGIA - PADRÃO CONCESSIONÁRIA</t>
  </si>
  <si>
    <t>12.38</t>
  </si>
  <si>
    <t>CABEAMENTO ESTRUTURADO - CABO CAT. 5</t>
  </si>
  <si>
    <t>12.39</t>
  </si>
  <si>
    <t>CABEAMENTO ESTRUTURADO - ELETRODUTOS 3/4"</t>
  </si>
  <si>
    <t>12.40</t>
  </si>
  <si>
    <t>CABEAMENTO ESTRUTURADO 0 CAIXAS 4X2'</t>
  </si>
  <si>
    <t>UNID</t>
  </si>
  <si>
    <t>12.41</t>
  </si>
  <si>
    <t>CABEAMENTO ESTRUTURADO - RJ45</t>
  </si>
  <si>
    <t>13.1</t>
  </si>
  <si>
    <t>74134/01</t>
  </si>
  <si>
    <t>EMASSAMENTO COM MASSA ACRÍLICA - DUAS DEMÃOS</t>
  </si>
  <si>
    <t>13.2</t>
  </si>
  <si>
    <t>74233/1</t>
  </si>
  <si>
    <t>FUNDO SELADOR ACRILICO AMBIENTES INTERNOS/EXTERNOS, UMA DEMAO</t>
  </si>
  <si>
    <t>13.3</t>
  </si>
  <si>
    <t>73954/2</t>
  </si>
  <si>
    <t>PINTURA LATEX ACRILICA AMBIENTES INTERNOS/EXTERNOS, DUAS DEMAOS</t>
  </si>
  <si>
    <t>13.4</t>
  </si>
  <si>
    <t>74065/3</t>
  </si>
  <si>
    <t>PINTURA ESMALTE SOBRE MADEIRA 2 DEMÃOS</t>
  </si>
  <si>
    <t>13.5</t>
  </si>
  <si>
    <t>PINTURA ESMALTE 2 DEMAOS C/1 DEMAO ZARCAO P/ESQUADRIA FERRO/MADEIRA</t>
  </si>
  <si>
    <t>14.1</t>
  </si>
  <si>
    <t>73775/1</t>
  </si>
  <si>
    <t>EXTINTOR TIPO ABC 4Kg - INSTALADO</t>
  </si>
  <si>
    <t>14.2</t>
  </si>
  <si>
    <t>PLACA SINALIZAÇÃO EXTINTORES</t>
  </si>
  <si>
    <t>14.3</t>
  </si>
  <si>
    <t>BLOCO AUTÔNOMO - 16W -  INCLUINDO REDE DE ALIMENTAÇÃO DAS LUMINÁRIAS</t>
  </si>
  <si>
    <t>14.4</t>
  </si>
  <si>
    <t>PLACA FOTOLUMINESCENTE INDICATIVA DIREÇÃO DA ROTA DE FUGA - PADRÃO NBR 10898</t>
  </si>
  <si>
    <t>14.5</t>
  </si>
  <si>
    <t>PLACA FOTOLUMINESCENTE INDICATIVA SAÍDA FINAL ROTA DE FUGA - PADRÃO NBR-10898</t>
  </si>
  <si>
    <t>14.6</t>
  </si>
  <si>
    <t>PLACA "PROIBIDO FUMAR" - PADRÃO NBR 10898</t>
  </si>
  <si>
    <t xml:space="preserve">Climatização </t>
  </si>
  <si>
    <t>15.1</t>
  </si>
  <si>
    <t>VB</t>
  </si>
  <si>
    <t>16.1</t>
  </si>
  <si>
    <t>9537</t>
  </si>
  <si>
    <t>LIMPEZA FINAL DA OBRA</t>
  </si>
  <si>
    <t>16.2</t>
  </si>
  <si>
    <t>PAISAGISMO</t>
  </si>
  <si>
    <t>TOTAL GERAL</t>
  </si>
  <si>
    <t>Valor da obra em CUB ( julho/2013)/m²</t>
  </si>
  <si>
    <t>Nos serviços estão inclusos:</t>
  </si>
  <si>
    <t>Encargos Sociais</t>
  </si>
  <si>
    <t xml:space="preserve">B.D.I. </t>
  </si>
  <si>
    <t>PREÇOS MÁXIMOS ACEITÁVEIS, GLOBAL E UNITÁRIO, PARA A EXECUÇÃO DOS SERVIÇOS LISTADOS;</t>
  </si>
  <si>
    <t>PRAZO DE EXECUÇÃO DA OBRA 150 DIAS CORRIDOS</t>
  </si>
  <si>
    <t xml:space="preserve">                    CRONOGRAMA FÍSICO-FINANCEIRO</t>
  </si>
  <si>
    <t>PROPRIETÁRIO: MUNICÍPIO DE SANTA ROSA</t>
  </si>
  <si>
    <t>OBRA:  REFORMA RESIDÊNCIA P/ INSTALAÇÃO DO CER</t>
  </si>
  <si>
    <t>LOCAL: Rua Sergipe S/N Centro - Santa Rosa/RS.</t>
  </si>
  <si>
    <t>PRAZO DE EXECUÇÃO: 150 dias corridos</t>
  </si>
  <si>
    <t xml:space="preserve">ÍTEM </t>
  </si>
  <si>
    <t>1º MÊS</t>
  </si>
  <si>
    <t>2º MÊS</t>
  </si>
  <si>
    <t>3º MÊS</t>
  </si>
  <si>
    <t>4º MÊS</t>
  </si>
  <si>
    <t>5º MÊS</t>
  </si>
  <si>
    <t>TOTAL</t>
  </si>
  <si>
    <t>FÍSICO</t>
  </si>
  <si>
    <t>FINANCEIRO</t>
  </si>
  <si>
    <t>R$</t>
  </si>
  <si>
    <t>Serviços Iniciais/Movimento de Terra</t>
  </si>
  <si>
    <t>Infraestrutura/impermeabilizações</t>
  </si>
  <si>
    <t>Cobertura/forros</t>
  </si>
  <si>
    <t>Esquadrias/ferragens/vidros</t>
  </si>
  <si>
    <t>Instalação hidrossanitária</t>
  </si>
  <si>
    <t>Instalação hidrossanitária e equip</t>
  </si>
  <si>
    <t>Instalações elétricas</t>
  </si>
  <si>
    <t>subtotal</t>
  </si>
  <si>
    <t>JANELAS CORRER / MAXI-AR - EM VIDRO TEMPERADO - ESP. 8mm - INCOLOR - INCLUSIVE ACESSÓRIOS</t>
  </si>
  <si>
    <t>BACIA SANITÁRIA SIFONADA LOUÇA BRANCA - 1ª QUALIDADE, ESPECIAL PARA PPNE - C/ ASSENTO PLÁSTICO, ANEL ANTICHEIRO, PARAFUSO DE FIXAÇÃO CROMADO</t>
  </si>
  <si>
    <t>FORNECIMENTO E INSTALAÇÃO DE APARELHOS DE CLIMATIZAÇÃO TIPO SPLIT  - (10X) 9.000 BTUs</t>
  </si>
  <si>
    <t>Esquadrias, ferragens, vidros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</si>
</sst>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 * #,##0.00_ ;_ * \-#,##0.00_ ;_ * \-??_ ;_ @_ "/>
    <numFmt numFmtId="165" formatCode="_ * #,##0.00_)\ _$_ ;_ * \(#,##0.00&quot;) &quot;_$_ ;_ * \-??_)\ _$_ ;_ @_ "/>
    <numFmt numFmtId="166" formatCode="0;[Red]0"/>
    <numFmt numFmtId="167" formatCode="#,##0.00;[Red]#,##0.00"/>
    <numFmt numFmtId="168" formatCode="_(* #,##0.00_);_(* \(#,##0.00\);_(* \-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65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horizontal="left" wrapText="1"/>
    </xf>
    <xf numFmtId="4" fontId="19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 wrapText="1"/>
    </xf>
    <xf numFmtId="4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4" fontId="22" fillId="0" borderId="0" xfId="62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0" fontId="23" fillId="16" borderId="17" xfId="0" applyFont="1" applyFill="1" applyBorder="1" applyAlignment="1">
      <alignment horizontal="left" vertical="center" wrapText="1"/>
    </xf>
    <xf numFmtId="4" fontId="23" fillId="16" borderId="10" xfId="0" applyNumberFormat="1" applyFont="1" applyFill="1" applyBorder="1" applyAlignment="1">
      <alignment horizontal="right"/>
    </xf>
    <xf numFmtId="4" fontId="23" fillId="16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4" fontId="19" fillId="0" borderId="16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19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19" fillId="17" borderId="10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left" vertical="center" wrapText="1"/>
    </xf>
    <xf numFmtId="4" fontId="19" fillId="17" borderId="10" xfId="0" applyNumberFormat="1" applyFont="1" applyFill="1" applyBorder="1" applyAlignment="1">
      <alignment horizontal="center" vertical="center"/>
    </xf>
    <xf numFmtId="4" fontId="19" fillId="17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7" fillId="0" borderId="10" xfId="0" applyNumberFormat="1" applyFont="1" applyFill="1" applyBorder="1" applyAlignment="1">
      <alignment horizontal="right"/>
    </xf>
    <xf numFmtId="49" fontId="19" fillId="17" borderId="10" xfId="0" applyNumberFormat="1" applyFont="1" applyFill="1" applyBorder="1" applyAlignment="1">
      <alignment horizontal="center"/>
    </xf>
    <xf numFmtId="49" fontId="0" fillId="17" borderId="10" xfId="0" applyNumberFormat="1" applyFont="1" applyFill="1" applyBorder="1" applyAlignment="1">
      <alignment horizontal="center"/>
    </xf>
    <xf numFmtId="0" fontId="19" fillId="17" borderId="10" xfId="0" applyFont="1" applyFill="1" applyBorder="1" applyAlignment="1">
      <alignment horizontal="left" wrapText="1"/>
    </xf>
    <xf numFmtId="0" fontId="0" fillId="17" borderId="10" xfId="0" applyFont="1" applyFill="1" applyBorder="1" applyAlignment="1">
      <alignment horizontal="center" wrapText="1"/>
    </xf>
    <xf numFmtId="4" fontId="0" fillId="17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right" vertical="center"/>
    </xf>
    <xf numFmtId="49" fontId="19" fillId="17" borderId="19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wrapText="1"/>
    </xf>
    <xf numFmtId="4" fontId="30" fillId="0" borderId="0" xfId="62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right"/>
    </xf>
    <xf numFmtId="0" fontId="26" fillId="17" borderId="10" xfId="0" applyFont="1" applyFill="1" applyBorder="1" applyAlignment="1">
      <alignment horizontal="center"/>
    </xf>
    <xf numFmtId="4" fontId="26" fillId="17" borderId="10" xfId="0" applyNumberFormat="1" applyFont="1" applyFill="1" applyBorder="1" applyAlignment="1">
      <alignment horizontal="right"/>
    </xf>
    <xf numFmtId="4" fontId="19" fillId="17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49" fontId="32" fillId="16" borderId="10" xfId="0" applyNumberFormat="1" applyFont="1" applyFill="1" applyBorder="1" applyAlignment="1">
      <alignment horizontal="center"/>
    </xf>
    <xf numFmtId="0" fontId="23" fillId="16" borderId="15" xfId="0" applyFont="1" applyFill="1" applyBorder="1" applyAlignment="1">
      <alignment horizontal="left" vertical="center" wrapText="1"/>
    </xf>
    <xf numFmtId="0" fontId="33" fillId="16" borderId="16" xfId="0" applyFont="1" applyFill="1" applyBorder="1" applyAlignment="1">
      <alignment horizontal="center"/>
    </xf>
    <xf numFmtId="4" fontId="33" fillId="16" borderId="16" xfId="0" applyNumberFormat="1" applyFont="1" applyFill="1" applyBorder="1" applyAlignment="1">
      <alignment horizontal="right"/>
    </xf>
    <xf numFmtId="4" fontId="34" fillId="16" borderId="16" xfId="0" applyNumberFormat="1" applyFont="1" applyFill="1" applyBorder="1" applyAlignment="1">
      <alignment horizontal="right"/>
    </xf>
    <xf numFmtId="4" fontId="23" fillId="16" borderId="16" xfId="0" applyNumberFormat="1" applyFont="1" applyFill="1" applyBorder="1" applyAlignment="1" applyProtection="1">
      <alignment horizontal="right"/>
      <protection/>
    </xf>
    <xf numFmtId="0" fontId="26" fillId="0" borderId="16" xfId="0" applyFont="1" applyBorder="1" applyAlignment="1">
      <alignment horizontal="center"/>
    </xf>
    <xf numFmtId="4" fontId="31" fillId="0" borderId="16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9" fillId="0" borderId="17" xfId="0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26" fillId="0" borderId="17" xfId="0" applyFont="1" applyBorder="1" applyAlignment="1">
      <alignment horizontal="right" vertical="center" wrapText="1"/>
    </xf>
    <xf numFmtId="10" fontId="19" fillId="0" borderId="10" xfId="0" applyNumberFormat="1" applyFont="1" applyBorder="1" applyAlignment="1">
      <alignment/>
    </xf>
    <xf numFmtId="0" fontId="26" fillId="0" borderId="17" xfId="0" applyFont="1" applyBorder="1" applyAlignment="1">
      <alignment horizontal="right" wrapText="1"/>
    </xf>
    <xf numFmtId="9" fontId="19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21" xfId="0" applyBorder="1" applyAlignment="1">
      <alignment/>
    </xf>
    <xf numFmtId="0" fontId="35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0" fillId="0" borderId="11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9" fontId="19" fillId="24" borderId="10" xfId="52" applyNumberFormat="1" applyFont="1" applyFill="1" applyBorder="1" applyAlignment="1" applyProtection="1">
      <alignment horizontal="center" vertical="center"/>
      <protection/>
    </xf>
    <xf numFmtId="10" fontId="0" fillId="0" borderId="10" xfId="52" applyNumberFormat="1" applyFont="1" applyFill="1" applyBorder="1" applyAlignment="1" applyProtection="1">
      <alignment horizontal="right" vertical="center"/>
      <protection/>
    </xf>
    <xf numFmtId="9" fontId="0" fillId="0" borderId="10" xfId="5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64" fontId="0" fillId="0" borderId="10" xfId="52" applyFont="1" applyFill="1" applyBorder="1" applyAlignment="1" applyProtection="1">
      <alignment horizontal="right" vertical="center"/>
      <protection/>
    </xf>
    <xf numFmtId="4" fontId="0" fillId="0" borderId="10" xfId="52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 vertical="center"/>
    </xf>
    <xf numFmtId="9" fontId="19" fillId="0" borderId="10" xfId="52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9" fontId="19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9" fontId="37" fillId="0" borderId="10" xfId="52" applyNumberFormat="1" applyFont="1" applyFill="1" applyBorder="1" applyAlignment="1" applyProtection="1">
      <alignment horizontal="right" vertical="center"/>
      <protection/>
    </xf>
    <xf numFmtId="0" fontId="2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4" fontId="19" fillId="0" borderId="16" xfId="52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/>
    </xf>
    <xf numFmtId="168" fontId="1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Separador de milhares_Cronograma 6 meses CRAS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3867150</xdr:colOff>
      <xdr:row>0</xdr:row>
      <xdr:rowOff>28575</xdr:rowOff>
    </xdr:from>
    <xdr:to>
      <xdr:col>2</xdr:col>
      <xdr:colOff>9525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8575"/>
          <a:ext cx="6667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95250</xdr:rowOff>
    </xdr:from>
    <xdr:to>
      <xdr:col>5</xdr:col>
      <xdr:colOff>238125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12858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19050</xdr:rowOff>
    </xdr:from>
    <xdr:to>
      <xdr:col>5</xdr:col>
      <xdr:colOff>314325</xdr:colOff>
      <xdr:row>0</xdr:row>
      <xdr:rowOff>914400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9050"/>
          <a:ext cx="1571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enharia03\documentos\Or&#231;amentos%202009\Or&#231;a17-09%20Galp&#227;o%20de%20Triagem\Licita&#231;&#227;o\Or&#231;a15-07(Posto%20de%20Saude%20Auxiliado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 Auxiliadora"/>
      <sheetName val="PS Ausiliadora 3"/>
    </sheetNames>
    <sheetDataSet>
      <sheetData sheetId="1">
        <row r="18">
          <cell r="B18" t="str">
            <v>Alvenarias</v>
          </cell>
        </row>
        <row r="39">
          <cell r="B39" t="str">
            <v>Revestimentos</v>
          </cell>
        </row>
        <row r="117">
          <cell r="B117" t="str">
            <v>Pintura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73" zoomScaleNormal="73" zoomScalePageLayoutView="0" workbookViewId="0" topLeftCell="A1">
      <selection activeCell="B19" sqref="B19"/>
    </sheetView>
  </sheetViews>
  <sheetFormatPr defaultColWidth="11.421875" defaultRowHeight="15" customHeight="1"/>
  <cols>
    <col min="1" max="1" width="6.57421875" style="0" customWidth="1"/>
    <col min="2" max="2" width="67.8515625" style="1" customWidth="1"/>
    <col min="3" max="3" width="17.8515625" style="2" customWidth="1"/>
    <col min="4" max="4" width="17.7109375" style="2" customWidth="1"/>
    <col min="5" max="6" width="18.7109375" style="0" customWidth="1"/>
    <col min="7" max="10" width="11.421875" style="0" customWidth="1"/>
    <col min="11" max="11" width="33.00390625" style="0" customWidth="1"/>
  </cols>
  <sheetData>
    <row r="1" spans="1:6" ht="75.75" customHeight="1">
      <c r="A1" s="180"/>
      <c r="B1" s="180"/>
      <c r="C1" s="180"/>
      <c r="D1" s="180"/>
      <c r="E1" s="180"/>
      <c r="F1" s="180"/>
    </row>
    <row r="2" spans="1:6" ht="25.5" customHeight="1">
      <c r="A2" s="181" t="s">
        <v>0</v>
      </c>
      <c r="B2" s="181"/>
      <c r="C2" s="181"/>
      <c r="D2" s="181"/>
      <c r="E2" s="181"/>
      <c r="F2" s="181"/>
    </row>
    <row r="3" spans="1:6" ht="20.25" customHeight="1">
      <c r="A3" s="182" t="s">
        <v>1</v>
      </c>
      <c r="B3" s="182"/>
      <c r="C3" s="182"/>
      <c r="D3" s="182"/>
      <c r="E3" s="182"/>
      <c r="F3" s="182"/>
    </row>
    <row r="4" spans="1:6" ht="27" customHeight="1">
      <c r="A4" s="4" t="s">
        <v>2</v>
      </c>
      <c r="B4" s="5" t="s">
        <v>3</v>
      </c>
      <c r="C4" s="6"/>
      <c r="D4" s="7"/>
      <c r="E4" s="8"/>
      <c r="F4" s="9"/>
    </row>
    <row r="5" spans="1:6" ht="15" customHeight="1">
      <c r="A5" s="4" t="s">
        <v>4</v>
      </c>
      <c r="B5" s="10" t="s">
        <v>5</v>
      </c>
      <c r="C5" s="11"/>
      <c r="D5" s="12"/>
      <c r="E5" s="13"/>
      <c r="F5" s="14"/>
    </row>
    <row r="6" spans="1:8" ht="39.75" customHeight="1">
      <c r="A6" s="3" t="s">
        <v>6</v>
      </c>
      <c r="B6" s="15" t="s">
        <v>7</v>
      </c>
      <c r="C6" s="16" t="s">
        <v>8</v>
      </c>
      <c r="D6" s="16" t="s">
        <v>9</v>
      </c>
      <c r="E6" s="17" t="s">
        <v>10</v>
      </c>
      <c r="F6" s="17" t="s">
        <v>11</v>
      </c>
      <c r="H6" s="18"/>
    </row>
    <row r="7" spans="1:8" ht="27.75" customHeight="1">
      <c r="A7" s="3" t="s">
        <v>12</v>
      </c>
      <c r="B7" s="19" t="s">
        <v>13</v>
      </c>
      <c r="C7" s="20"/>
      <c r="D7" s="20"/>
      <c r="E7" s="3"/>
      <c r="F7" s="3"/>
      <c r="H7" s="18"/>
    </row>
    <row r="8" spans="1:6" s="24" customFormat="1" ht="15" customHeight="1">
      <c r="A8" s="3">
        <v>1</v>
      </c>
      <c r="B8" s="21" t="s">
        <v>14</v>
      </c>
      <c r="C8" s="22">
        <f>orçamento!I9</f>
        <v>460.48</v>
      </c>
      <c r="D8" s="22">
        <f>orçamento!J9</f>
        <v>197.34</v>
      </c>
      <c r="E8" s="22">
        <f aca="true" t="shared" si="0" ref="E8:E23">C8+D8</f>
        <v>657.82</v>
      </c>
      <c r="F8" s="23">
        <f>ROUND(E8/E24*100,2)</f>
        <v>0.29</v>
      </c>
    </row>
    <row r="9" spans="1:15" s="24" customFormat="1" ht="15" customHeight="1">
      <c r="A9" s="25" t="s">
        <v>15</v>
      </c>
      <c r="B9" s="26" t="s">
        <v>16</v>
      </c>
      <c r="C9" s="27">
        <f>orçamento!I35</f>
        <v>24272.519999999993</v>
      </c>
      <c r="D9" s="27">
        <f>orçamento!J35</f>
        <v>10404.440000000002</v>
      </c>
      <c r="E9" s="22">
        <f t="shared" si="0"/>
        <v>34676.95999999999</v>
      </c>
      <c r="F9" s="23">
        <f aca="true" t="shared" si="1" ref="F9:F24">ROUND(E9/$E$24*100,2)</f>
        <v>15.08</v>
      </c>
      <c r="G9" s="28"/>
      <c r="H9" s="28"/>
      <c r="I9" s="28"/>
      <c r="J9" s="28"/>
      <c r="K9" s="28"/>
      <c r="L9" s="28"/>
      <c r="M9" s="28"/>
      <c r="N9" s="28"/>
      <c r="O9" s="28"/>
    </row>
    <row r="10" spans="1:15" s="24" customFormat="1" ht="15" customHeight="1">
      <c r="A10" s="25" t="s">
        <v>17</v>
      </c>
      <c r="B10" s="26" t="s">
        <v>18</v>
      </c>
      <c r="C10" s="27">
        <f>orçamento!I40</f>
        <v>3747.4399999999996</v>
      </c>
      <c r="D10" s="27">
        <f>orçamento!J40</f>
        <v>1606.0299999999997</v>
      </c>
      <c r="E10" s="22">
        <f t="shared" si="0"/>
        <v>5353.469999999999</v>
      </c>
      <c r="F10" s="23">
        <f t="shared" si="1"/>
        <v>2.33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s="24" customFormat="1" ht="15" customHeight="1">
      <c r="A11" s="25" t="s">
        <v>19</v>
      </c>
      <c r="B11" s="26" t="s">
        <v>20</v>
      </c>
      <c r="C11" s="27">
        <f>orçamento!I43</f>
        <v>3514.22</v>
      </c>
      <c r="D11" s="27">
        <f>orçamento!J43</f>
        <v>1506.1</v>
      </c>
      <c r="E11" s="22">
        <f t="shared" si="0"/>
        <v>5020.32</v>
      </c>
      <c r="F11" s="23">
        <f t="shared" si="1"/>
        <v>2.18</v>
      </c>
      <c r="G11" s="29"/>
      <c r="H11" s="28"/>
      <c r="I11" s="28"/>
      <c r="J11" s="28"/>
      <c r="K11" s="28"/>
      <c r="L11" s="28"/>
      <c r="M11" s="28"/>
      <c r="N11" s="28"/>
      <c r="O11" s="28"/>
    </row>
    <row r="12" spans="1:15" s="24" customFormat="1" ht="15" customHeight="1">
      <c r="A12" s="25" t="s">
        <v>21</v>
      </c>
      <c r="B12" s="26" t="s">
        <v>22</v>
      </c>
      <c r="C12" s="27">
        <f>orçamento!I47</f>
        <v>6811.5</v>
      </c>
      <c r="D12" s="27">
        <f>orçamento!J47</f>
        <v>2919.4</v>
      </c>
      <c r="E12" s="22">
        <f t="shared" si="0"/>
        <v>9730.9</v>
      </c>
      <c r="F12" s="23">
        <f t="shared" si="1"/>
        <v>4.23</v>
      </c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4" customFormat="1" ht="15" customHeight="1">
      <c r="A13" s="25" t="s">
        <v>23</v>
      </c>
      <c r="B13" s="26" t="s">
        <v>24</v>
      </c>
      <c r="C13" s="27">
        <f>orçamento!I56</f>
        <v>19765.270000000004</v>
      </c>
      <c r="D13" s="27">
        <f>orçamento!J56</f>
        <v>8470.009999999998</v>
      </c>
      <c r="E13" s="22">
        <f t="shared" si="0"/>
        <v>28235.280000000002</v>
      </c>
      <c r="F13" s="23">
        <f t="shared" si="1"/>
        <v>12.28</v>
      </c>
      <c r="G13" s="29"/>
      <c r="H13" s="28"/>
      <c r="I13" s="28"/>
      <c r="J13" s="28"/>
      <c r="K13" s="28"/>
      <c r="L13" s="28"/>
      <c r="M13" s="28"/>
      <c r="N13" s="28"/>
      <c r="O13" s="28"/>
    </row>
    <row r="14" spans="1:15" s="24" customFormat="1" ht="12.75" customHeight="1">
      <c r="A14" s="25" t="s">
        <v>25</v>
      </c>
      <c r="B14" s="26" t="s">
        <v>26</v>
      </c>
      <c r="C14" s="27">
        <f>orçamento!I64</f>
        <v>23806.29</v>
      </c>
      <c r="D14" s="27">
        <f>orçamento!J64</f>
        <v>10202.189999999999</v>
      </c>
      <c r="E14" s="22">
        <f t="shared" si="0"/>
        <v>34008.479999999996</v>
      </c>
      <c r="F14" s="23">
        <f t="shared" si="1"/>
        <v>14.79</v>
      </c>
      <c r="G14" s="28"/>
      <c r="H14" s="28"/>
      <c r="I14" s="28"/>
      <c r="J14" s="28"/>
      <c r="K14" s="28"/>
      <c r="L14" s="28"/>
      <c r="M14" s="28"/>
      <c r="N14" s="28"/>
      <c r="O14" s="28"/>
    </row>
    <row r="15" spans="1:15" s="24" customFormat="1" ht="16.5" customHeight="1">
      <c r="A15" s="25" t="s">
        <v>27</v>
      </c>
      <c r="B15" s="26" t="s">
        <v>28</v>
      </c>
      <c r="C15" s="27">
        <f>orçamento!I70</f>
        <v>12349.59</v>
      </c>
      <c r="D15" s="27">
        <f>orçamento!J70</f>
        <v>5292.610000000001</v>
      </c>
      <c r="E15" s="22">
        <f t="shared" si="0"/>
        <v>17642.2</v>
      </c>
      <c r="F15" s="23">
        <f t="shared" si="1"/>
        <v>7.67</v>
      </c>
      <c r="G15" s="28"/>
      <c r="H15" s="28"/>
      <c r="I15" s="28"/>
      <c r="J15" s="28"/>
      <c r="K15" s="28"/>
      <c r="L15" s="28"/>
      <c r="M15" s="28"/>
      <c r="N15" s="28"/>
      <c r="O15" s="28"/>
    </row>
    <row r="16" spans="1:15" s="24" customFormat="1" ht="19.5" customHeight="1">
      <c r="A16" s="25" t="s">
        <v>29</v>
      </c>
      <c r="B16" s="26" t="s">
        <v>30</v>
      </c>
      <c r="C16" s="27">
        <f>orçamento!I79</f>
        <v>24536.460000000003</v>
      </c>
      <c r="D16" s="27">
        <f>orçamento!J79</f>
        <v>10515.630000000001</v>
      </c>
      <c r="E16" s="22">
        <f t="shared" si="0"/>
        <v>35052.090000000004</v>
      </c>
      <c r="F16" s="23">
        <f t="shared" si="1"/>
        <v>15.24</v>
      </c>
      <c r="G16" s="29"/>
      <c r="H16" s="28"/>
      <c r="I16" s="28"/>
      <c r="J16" s="28"/>
      <c r="K16" s="28"/>
      <c r="L16" s="28"/>
      <c r="M16" s="28"/>
      <c r="N16" s="28"/>
      <c r="O16" s="28"/>
    </row>
    <row r="17" spans="1:15" s="24" customFormat="1" ht="20.25" customHeight="1">
      <c r="A17" s="25" t="s">
        <v>31</v>
      </c>
      <c r="B17" s="26" t="s">
        <v>32</v>
      </c>
      <c r="C17" s="27">
        <f>orçamento!I90</f>
        <v>5046.78</v>
      </c>
      <c r="D17" s="27">
        <f>orçamento!J90</f>
        <v>2362.37</v>
      </c>
      <c r="E17" s="22">
        <f t="shared" si="0"/>
        <v>7409.15</v>
      </c>
      <c r="F17" s="23">
        <f t="shared" si="1"/>
        <v>3.22</v>
      </c>
      <c r="G17" s="28"/>
      <c r="H17" s="28"/>
      <c r="I17" s="28"/>
      <c r="J17" s="28"/>
      <c r="K17" s="28"/>
      <c r="L17" s="28"/>
      <c r="M17" s="28"/>
      <c r="N17" s="28"/>
      <c r="O17" s="28"/>
    </row>
    <row r="18" spans="1:15" s="24" customFormat="1" ht="20.25" customHeight="1">
      <c r="A18" s="25" t="s">
        <v>33</v>
      </c>
      <c r="B18" s="26" t="s">
        <v>34</v>
      </c>
      <c r="C18" s="27">
        <f>orçamento!I99</f>
        <v>2425.3499999999995</v>
      </c>
      <c r="D18" s="27">
        <f>orçamento!J99</f>
        <v>1039.43</v>
      </c>
      <c r="E18" s="22">
        <f t="shared" si="0"/>
        <v>3464.7799999999997</v>
      </c>
      <c r="F18" s="23">
        <f t="shared" si="1"/>
        <v>1.51</v>
      </c>
      <c r="G18" s="28"/>
      <c r="H18" s="28"/>
      <c r="I18" s="28"/>
      <c r="J18" s="28"/>
      <c r="K18" s="28"/>
      <c r="L18" s="28"/>
      <c r="M18" s="28"/>
      <c r="N18" s="28"/>
      <c r="O18" s="28"/>
    </row>
    <row r="19" spans="1:15" s="24" customFormat="1" ht="12.75" customHeight="1">
      <c r="A19" s="25" t="s">
        <v>35</v>
      </c>
      <c r="B19" s="26" t="s">
        <v>36</v>
      </c>
      <c r="C19" s="27">
        <f>orçamento!I142</f>
        <v>9947.759999999998</v>
      </c>
      <c r="D19" s="27">
        <f>orçamento!J142</f>
        <v>4260.8899999999985</v>
      </c>
      <c r="E19" s="22">
        <f t="shared" si="0"/>
        <v>14208.649999999998</v>
      </c>
      <c r="F19" s="23">
        <f t="shared" si="1"/>
        <v>6.18</v>
      </c>
      <c r="G19" s="28"/>
      <c r="H19" s="28"/>
      <c r="I19" s="28"/>
      <c r="J19" s="30"/>
      <c r="K19" s="31"/>
      <c r="L19" s="32"/>
      <c r="M19" s="33"/>
      <c r="N19" s="28"/>
      <c r="O19" s="28"/>
    </row>
    <row r="20" spans="1:15" s="24" customFormat="1" ht="15" customHeight="1">
      <c r="A20" s="25" t="s">
        <v>37</v>
      </c>
      <c r="B20" s="34" t="s">
        <v>38</v>
      </c>
      <c r="C20" s="27">
        <f>orçamento!I149</f>
        <v>14595.269999999999</v>
      </c>
      <c r="D20" s="27">
        <f>orçamento!J149</f>
        <v>6257.110000000001</v>
      </c>
      <c r="E20" s="22">
        <f t="shared" si="0"/>
        <v>20852.379999999997</v>
      </c>
      <c r="F20" s="23">
        <f t="shared" si="1"/>
        <v>9.07</v>
      </c>
      <c r="G20" s="28"/>
      <c r="H20" s="28"/>
      <c r="I20" s="28"/>
      <c r="J20" s="30"/>
      <c r="K20" s="31"/>
      <c r="L20" s="32"/>
      <c r="M20" s="33"/>
      <c r="N20" s="28"/>
      <c r="O20" s="28"/>
    </row>
    <row r="21" spans="1:15" s="24" customFormat="1" ht="15" customHeight="1">
      <c r="A21" s="25" t="s">
        <v>39</v>
      </c>
      <c r="B21" s="34" t="s">
        <v>40</v>
      </c>
      <c r="C21" s="27">
        <f>orçamento!I157</f>
        <v>1141.36</v>
      </c>
      <c r="D21" s="27">
        <f>orçamento!J157</f>
        <v>489.15999999999997</v>
      </c>
      <c r="E21" s="22">
        <f t="shared" si="0"/>
        <v>1630.52</v>
      </c>
      <c r="F21" s="23">
        <f t="shared" si="1"/>
        <v>0.71</v>
      </c>
      <c r="G21" s="28"/>
      <c r="H21" s="28"/>
      <c r="I21" s="28"/>
      <c r="J21" s="30"/>
      <c r="K21" s="31"/>
      <c r="L21" s="32"/>
      <c r="M21" s="33"/>
      <c r="N21" s="28"/>
      <c r="O21" s="28"/>
    </row>
    <row r="22" spans="1:15" s="24" customFormat="1" ht="15" customHeight="1">
      <c r="A22" s="25" t="s">
        <v>41</v>
      </c>
      <c r="B22" s="34" t="s">
        <v>42</v>
      </c>
      <c r="C22" s="27">
        <f>orçamento!I160</f>
        <v>5047.715</v>
      </c>
      <c r="D22" s="27">
        <f>orçamento!J160</f>
        <v>5047.715</v>
      </c>
      <c r="E22" s="22">
        <f t="shared" si="0"/>
        <v>10095.43</v>
      </c>
      <c r="F22" s="23">
        <f t="shared" si="1"/>
        <v>4.39</v>
      </c>
      <c r="G22" s="28"/>
      <c r="H22" s="28"/>
      <c r="I22" s="28"/>
      <c r="J22" s="30"/>
      <c r="K22" s="31"/>
      <c r="L22" s="32"/>
      <c r="M22" s="33"/>
      <c r="N22" s="28"/>
      <c r="O22" s="28"/>
    </row>
    <row r="23" spans="1:15" s="24" customFormat="1" ht="18.75" customHeight="1">
      <c r="A23" s="25" t="s">
        <v>43</v>
      </c>
      <c r="B23" s="26" t="s">
        <v>44</v>
      </c>
      <c r="C23" s="27">
        <f>orçamento!I164</f>
        <v>1373.67</v>
      </c>
      <c r="D23" s="27">
        <f>orçamento!J164</f>
        <v>587.9</v>
      </c>
      <c r="E23" s="22">
        <f t="shared" si="0"/>
        <v>1961.5700000000002</v>
      </c>
      <c r="F23" s="23">
        <f t="shared" si="1"/>
        <v>0.85</v>
      </c>
      <c r="G23" s="29"/>
      <c r="H23" s="29"/>
      <c r="I23" s="29"/>
      <c r="J23" s="30"/>
      <c r="K23" s="31"/>
      <c r="L23" s="32"/>
      <c r="M23" s="33"/>
      <c r="N23" s="28"/>
      <c r="O23" s="28"/>
    </row>
    <row r="24" spans="1:15" ht="21" customHeight="1">
      <c r="A24" s="35"/>
      <c r="B24" s="36" t="s">
        <v>45</v>
      </c>
      <c r="C24" s="37">
        <f>SUM(C8:C23)</f>
        <v>158841.675</v>
      </c>
      <c r="D24" s="37">
        <f>SUM(D8:D23)</f>
        <v>71158.325</v>
      </c>
      <c r="E24" s="38">
        <f>SUM(E8:E23)</f>
        <v>229999.99999999997</v>
      </c>
      <c r="F24" s="37">
        <f t="shared" si="1"/>
        <v>100</v>
      </c>
      <c r="G24" s="39"/>
      <c r="H24" s="40"/>
      <c r="I24" s="39"/>
      <c r="J24" s="39"/>
      <c r="K24" s="39"/>
      <c r="L24" s="39"/>
      <c r="M24" s="39"/>
      <c r="N24" s="39"/>
      <c r="O24" s="39"/>
    </row>
    <row r="25" spans="1:15" ht="25.5" customHeight="1">
      <c r="A25" s="41"/>
      <c r="B25" s="42"/>
      <c r="C25" s="43"/>
      <c r="D25" s="43"/>
      <c r="E25" s="43"/>
      <c r="F25" s="43"/>
      <c r="G25" s="39"/>
      <c r="H25" s="39"/>
      <c r="I25" s="39"/>
      <c r="J25" s="39"/>
      <c r="K25" s="39"/>
      <c r="L25" s="39"/>
      <c r="M25" s="39"/>
      <c r="N25" s="39"/>
      <c r="O25" s="39"/>
    </row>
  </sheetData>
  <sheetProtection selectLockedCells="1" selectUnlockedCells="1"/>
  <mergeCells count="3">
    <mergeCell ref="A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71"/>
  <sheetViews>
    <sheetView tabSelected="1" zoomScale="95" zoomScaleNormal="95" zoomScaleSheetLayoutView="89" zoomScalePageLayoutView="0" workbookViewId="0" topLeftCell="A43">
      <selection activeCell="J166" sqref="J166"/>
    </sheetView>
  </sheetViews>
  <sheetFormatPr defaultColWidth="11.421875" defaultRowHeight="15" customHeight="1"/>
  <cols>
    <col min="1" max="1" width="6.57421875" style="0" customWidth="1"/>
    <col min="2" max="2" width="19.00390625" style="0" customWidth="1"/>
    <col min="3" max="3" width="55.57421875" style="1" customWidth="1"/>
    <col min="4" max="4" width="6.28125" style="0" customWidth="1"/>
    <col min="5" max="5" width="10.00390625" style="0" customWidth="1"/>
    <col min="6" max="6" width="11.00390625" style="2" customWidth="1"/>
    <col min="7" max="7" width="10.7109375" style="44" customWidth="1"/>
    <col min="8" max="8" width="14.57421875" style="2" customWidth="1"/>
    <col min="9" max="9" width="17.8515625" style="2" customWidth="1"/>
    <col min="10" max="10" width="17.28125" style="2" customWidth="1"/>
    <col min="11" max="11" width="18.7109375" style="0" customWidth="1"/>
    <col min="12" max="15" width="11.421875" style="0" customWidth="1"/>
    <col min="16" max="16" width="33.00390625" style="0" customWidth="1"/>
  </cols>
  <sheetData>
    <row r="1" s="183" customFormat="1" ht="75.75" customHeight="1"/>
    <row r="2" spans="1:11" ht="25.5" customHeight="1">
      <c r="A2" s="181" t="s">
        <v>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0.25" customHeight="1">
      <c r="A3" s="184" t="s">
        <v>47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7" customHeight="1">
      <c r="A4" s="45"/>
      <c r="B4" s="45" t="s">
        <v>48</v>
      </c>
      <c r="C4" s="46" t="s">
        <v>3</v>
      </c>
      <c r="D4" s="47"/>
      <c r="E4" s="48"/>
      <c r="F4" s="49"/>
      <c r="G4" s="50"/>
      <c r="H4" s="51" t="s">
        <v>49</v>
      </c>
      <c r="I4" s="52">
        <v>371</v>
      </c>
      <c r="J4" s="51" t="s">
        <v>50</v>
      </c>
      <c r="K4" s="53"/>
    </row>
    <row r="5" spans="1:11" ht="15" customHeight="1">
      <c r="A5" s="45"/>
      <c r="B5" s="45" t="s">
        <v>51</v>
      </c>
      <c r="C5" s="54" t="s">
        <v>5</v>
      </c>
      <c r="D5" s="55"/>
      <c r="E5" s="56"/>
      <c r="F5" s="57"/>
      <c r="G5" s="58"/>
      <c r="H5" s="51" t="s">
        <v>52</v>
      </c>
      <c r="I5" s="52">
        <v>1494.16</v>
      </c>
      <c r="J5" s="51"/>
      <c r="K5" s="53"/>
    </row>
    <row r="6" spans="1:13" ht="39.75" customHeight="1">
      <c r="A6" s="3" t="s">
        <v>6</v>
      </c>
      <c r="B6" s="3" t="s">
        <v>53</v>
      </c>
      <c r="C6" s="19" t="s">
        <v>7</v>
      </c>
      <c r="D6" s="3" t="s">
        <v>54</v>
      </c>
      <c r="E6" s="3" t="s">
        <v>55</v>
      </c>
      <c r="F6" s="20" t="s">
        <v>56</v>
      </c>
      <c r="G6" s="20" t="s">
        <v>57</v>
      </c>
      <c r="H6" s="20" t="s">
        <v>9</v>
      </c>
      <c r="I6" s="20" t="s">
        <v>8</v>
      </c>
      <c r="J6" s="20" t="s">
        <v>9</v>
      </c>
      <c r="K6" s="3" t="s">
        <v>10</v>
      </c>
      <c r="M6" s="18"/>
    </row>
    <row r="7" spans="1:11" s="24" customFormat="1" ht="15" customHeight="1">
      <c r="A7" s="59">
        <v>1</v>
      </c>
      <c r="B7" s="59"/>
      <c r="C7" s="60" t="s">
        <v>14</v>
      </c>
      <c r="D7" s="59"/>
      <c r="E7" s="59"/>
      <c r="F7" s="61"/>
      <c r="G7" s="62"/>
      <c r="H7" s="61"/>
      <c r="I7" s="61"/>
      <c r="J7" s="61"/>
      <c r="K7" s="59"/>
    </row>
    <row r="8" spans="1:12" s="24" customFormat="1" ht="16.5" customHeight="1">
      <c r="A8" s="63" t="s">
        <v>58</v>
      </c>
      <c r="B8" s="64" t="s">
        <v>59</v>
      </c>
      <c r="C8" s="65" t="s">
        <v>60</v>
      </c>
      <c r="D8" s="65" t="s">
        <v>61</v>
      </c>
      <c r="E8" s="66">
        <v>2</v>
      </c>
      <c r="F8" s="67">
        <v>263.13</v>
      </c>
      <c r="G8" s="68">
        <f>ROUND(F8*0.7*1.25,2)</f>
        <v>230.24</v>
      </c>
      <c r="H8" s="68">
        <f>ROUND(F8*0.3*1.25,2)</f>
        <v>98.67</v>
      </c>
      <c r="I8" s="68">
        <f>ROUND(E8*G8,2)</f>
        <v>460.48</v>
      </c>
      <c r="J8" s="68">
        <f>ROUND(E8*H8,2)</f>
        <v>197.34</v>
      </c>
      <c r="K8" s="68">
        <f>I8+J8</f>
        <v>657.82</v>
      </c>
      <c r="L8" s="69"/>
    </row>
    <row r="9" spans="1:20" s="24" customFormat="1" ht="15" customHeight="1">
      <c r="A9" s="63"/>
      <c r="B9" s="70"/>
      <c r="C9" s="71" t="s">
        <v>62</v>
      </c>
      <c r="D9" s="72"/>
      <c r="E9" s="73"/>
      <c r="F9" s="74"/>
      <c r="G9" s="74"/>
      <c r="H9" s="74"/>
      <c r="I9" s="75">
        <f>SUM(I8:I8)</f>
        <v>460.48</v>
      </c>
      <c r="J9" s="75">
        <f>SUM(J8:J8)</f>
        <v>197.34</v>
      </c>
      <c r="K9" s="75">
        <f>SUM(K8:K8)</f>
        <v>657.82</v>
      </c>
      <c r="L9" s="29"/>
      <c r="M9" s="29"/>
      <c r="N9" s="29"/>
      <c r="O9" s="28"/>
      <c r="P9" s="28"/>
      <c r="Q9" s="28"/>
      <c r="R9" s="28"/>
      <c r="S9" s="28"/>
      <c r="T9" s="28"/>
    </row>
    <row r="10" spans="1:20" s="24" customFormat="1" ht="15" customHeight="1">
      <c r="A10" s="76" t="s">
        <v>15</v>
      </c>
      <c r="B10" s="77"/>
      <c r="C10" s="78" t="s">
        <v>16</v>
      </c>
      <c r="D10" s="79"/>
      <c r="E10" s="80"/>
      <c r="F10" s="80"/>
      <c r="G10" s="80"/>
      <c r="H10" s="80"/>
      <c r="I10" s="80"/>
      <c r="J10" s="80"/>
      <c r="K10" s="80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24" customFormat="1" ht="17.25" customHeight="1">
      <c r="A11" s="63" t="s">
        <v>63</v>
      </c>
      <c r="B11" s="81" t="s">
        <v>64</v>
      </c>
      <c r="C11" s="65" t="s">
        <v>65</v>
      </c>
      <c r="D11" s="65" t="s">
        <v>66</v>
      </c>
      <c r="E11" s="66">
        <v>210</v>
      </c>
      <c r="F11" s="66">
        <v>2.72</v>
      </c>
      <c r="G11" s="66">
        <f aca="true" t="shared" si="0" ref="G11:G34">ROUND(F11*0.7*1.3,2)</f>
        <v>2.48</v>
      </c>
      <c r="H11" s="66">
        <f aca="true" t="shared" si="1" ref="H11:H34">ROUND(F11*0.3*1.3,2)</f>
        <v>1.06</v>
      </c>
      <c r="I11" s="66">
        <f aca="true" t="shared" si="2" ref="I11:I34">ROUND(E11*G11,2)</f>
        <v>520.8</v>
      </c>
      <c r="J11" s="66">
        <f aca="true" t="shared" si="3" ref="J11:J34">ROUND(E11*H11,2)</f>
        <v>222.6</v>
      </c>
      <c r="K11" s="68">
        <f aca="true" t="shared" si="4" ref="K11:K34">I11+J11</f>
        <v>743.4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4" customFormat="1" ht="18" customHeight="1">
      <c r="A12" s="63" t="s">
        <v>67</v>
      </c>
      <c r="B12" s="81" t="s">
        <v>68</v>
      </c>
      <c r="C12" s="65" t="s">
        <v>69</v>
      </c>
      <c r="D12" s="65" t="s">
        <v>66</v>
      </c>
      <c r="E12" s="66">
        <v>210</v>
      </c>
      <c r="F12" s="66">
        <v>11.42</v>
      </c>
      <c r="G12" s="66">
        <f t="shared" si="0"/>
        <v>10.39</v>
      </c>
      <c r="H12" s="66">
        <f t="shared" si="1"/>
        <v>4.45</v>
      </c>
      <c r="I12" s="68">
        <f t="shared" si="2"/>
        <v>2181.9</v>
      </c>
      <c r="J12" s="66">
        <f t="shared" si="3"/>
        <v>934.5</v>
      </c>
      <c r="K12" s="68">
        <f t="shared" si="4"/>
        <v>3116.4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4" customFormat="1" ht="16.5" customHeight="1">
      <c r="A13" s="63" t="s">
        <v>70</v>
      </c>
      <c r="B13" s="81" t="s">
        <v>71</v>
      </c>
      <c r="C13" s="65" t="s">
        <v>72</v>
      </c>
      <c r="D13" s="65" t="s">
        <v>66</v>
      </c>
      <c r="E13" s="66">
        <v>85</v>
      </c>
      <c r="F13" s="66">
        <v>3.8</v>
      </c>
      <c r="G13" s="66">
        <f t="shared" si="0"/>
        <v>3.46</v>
      </c>
      <c r="H13" s="66">
        <f t="shared" si="1"/>
        <v>1.48</v>
      </c>
      <c r="I13" s="66">
        <f t="shared" si="2"/>
        <v>294.1</v>
      </c>
      <c r="J13" s="66">
        <f t="shared" si="3"/>
        <v>125.8</v>
      </c>
      <c r="K13" s="68">
        <f t="shared" si="4"/>
        <v>419.90000000000003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1:20" s="24" customFormat="1" ht="18" customHeight="1">
      <c r="A14" s="63" t="s">
        <v>73</v>
      </c>
      <c r="B14" s="81" t="s">
        <v>74</v>
      </c>
      <c r="C14" s="65" t="s">
        <v>75</v>
      </c>
      <c r="D14" s="65" t="s">
        <v>76</v>
      </c>
      <c r="E14" s="66">
        <v>28.65</v>
      </c>
      <c r="F14" s="66">
        <v>34.67</v>
      </c>
      <c r="G14" s="66">
        <f t="shared" si="0"/>
        <v>31.55</v>
      </c>
      <c r="H14" s="66">
        <f t="shared" si="1"/>
        <v>13.52</v>
      </c>
      <c r="I14" s="66">
        <f t="shared" si="2"/>
        <v>903.91</v>
      </c>
      <c r="J14" s="66">
        <f t="shared" si="3"/>
        <v>387.35</v>
      </c>
      <c r="K14" s="68">
        <f t="shared" si="4"/>
        <v>1291.26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20" s="24" customFormat="1" ht="14.25" customHeight="1">
      <c r="A15" s="63" t="s">
        <v>77</v>
      </c>
      <c r="B15" s="81" t="s">
        <v>78</v>
      </c>
      <c r="C15" s="65" t="s">
        <v>79</v>
      </c>
      <c r="D15" s="65" t="s">
        <v>66</v>
      </c>
      <c r="E15" s="66">
        <v>25.8</v>
      </c>
      <c r="F15" s="66">
        <v>7.61</v>
      </c>
      <c r="G15" s="66">
        <f t="shared" si="0"/>
        <v>6.93</v>
      </c>
      <c r="H15" s="66">
        <f t="shared" si="1"/>
        <v>2.97</v>
      </c>
      <c r="I15" s="66">
        <f t="shared" si="2"/>
        <v>178.79</v>
      </c>
      <c r="J15" s="66">
        <f t="shared" si="3"/>
        <v>76.63</v>
      </c>
      <c r="K15" s="68">
        <f t="shared" si="4"/>
        <v>255.42</v>
      </c>
      <c r="L15" s="28"/>
      <c r="M15" s="28"/>
      <c r="N15" s="28"/>
      <c r="O15" s="28"/>
      <c r="P15" s="28"/>
      <c r="Q15" s="28"/>
      <c r="R15" s="28"/>
      <c r="S15" s="28"/>
      <c r="T15" s="28"/>
    </row>
    <row r="16" spans="1:20" s="24" customFormat="1" ht="25.5">
      <c r="A16" s="63" t="s">
        <v>80</v>
      </c>
      <c r="B16" s="81" t="s">
        <v>81</v>
      </c>
      <c r="C16" s="65" t="s">
        <v>82</v>
      </c>
      <c r="D16" s="65" t="s">
        <v>76</v>
      </c>
      <c r="E16" s="66">
        <v>56.8</v>
      </c>
      <c r="F16" s="66">
        <v>26.27</v>
      </c>
      <c r="G16" s="66">
        <f t="shared" si="0"/>
        <v>23.91</v>
      </c>
      <c r="H16" s="66">
        <f t="shared" si="1"/>
        <v>10.25</v>
      </c>
      <c r="I16" s="68">
        <f t="shared" si="2"/>
        <v>1358.09</v>
      </c>
      <c r="J16" s="66">
        <f t="shared" si="3"/>
        <v>582.2</v>
      </c>
      <c r="K16" s="68">
        <f t="shared" si="4"/>
        <v>1940.29</v>
      </c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4" customFormat="1" ht="16.5" customHeight="1">
      <c r="A17" s="63" t="s">
        <v>83</v>
      </c>
      <c r="B17" s="81" t="s">
        <v>84</v>
      </c>
      <c r="C17" s="65" t="s">
        <v>85</v>
      </c>
      <c r="D17" s="65" t="s">
        <v>76</v>
      </c>
      <c r="E17" s="66">
        <v>180</v>
      </c>
      <c r="F17" s="66">
        <v>27.41</v>
      </c>
      <c r="G17" s="66">
        <f t="shared" si="0"/>
        <v>24.94</v>
      </c>
      <c r="H17" s="66">
        <f t="shared" si="1"/>
        <v>10.69</v>
      </c>
      <c r="I17" s="68">
        <f t="shared" si="2"/>
        <v>4489.2</v>
      </c>
      <c r="J17" s="66">
        <f t="shared" si="3"/>
        <v>1924.2</v>
      </c>
      <c r="K17" s="68">
        <f t="shared" si="4"/>
        <v>6413.4</v>
      </c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4" customFormat="1" ht="25.5" customHeight="1">
      <c r="A18" s="63" t="s">
        <v>86</v>
      </c>
      <c r="B18" s="81" t="s">
        <v>87</v>
      </c>
      <c r="C18" s="65" t="s">
        <v>88</v>
      </c>
      <c r="D18" s="65" t="s">
        <v>54</v>
      </c>
      <c r="E18" s="66">
        <v>8</v>
      </c>
      <c r="F18" s="66">
        <v>5.07</v>
      </c>
      <c r="G18" s="66">
        <f t="shared" si="0"/>
        <v>4.61</v>
      </c>
      <c r="H18" s="66">
        <f t="shared" si="1"/>
        <v>1.98</v>
      </c>
      <c r="I18" s="68">
        <f t="shared" si="2"/>
        <v>36.88</v>
      </c>
      <c r="J18" s="66">
        <f t="shared" si="3"/>
        <v>15.84</v>
      </c>
      <c r="K18" s="68">
        <f t="shared" si="4"/>
        <v>52.72</v>
      </c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4" customFormat="1" ht="16.5" customHeight="1">
      <c r="A19" s="63" t="s">
        <v>89</v>
      </c>
      <c r="B19" s="81" t="s">
        <v>90</v>
      </c>
      <c r="C19" s="65" t="s">
        <v>91</v>
      </c>
      <c r="D19" s="65" t="s">
        <v>66</v>
      </c>
      <c r="E19" s="66">
        <v>38.85</v>
      </c>
      <c r="F19" s="66">
        <v>17.33</v>
      </c>
      <c r="G19" s="66">
        <f t="shared" si="0"/>
        <v>15.77</v>
      </c>
      <c r="H19" s="66">
        <f t="shared" si="1"/>
        <v>6.76</v>
      </c>
      <c r="I19" s="68">
        <f t="shared" si="2"/>
        <v>612.66</v>
      </c>
      <c r="J19" s="66">
        <f t="shared" si="3"/>
        <v>262.63</v>
      </c>
      <c r="K19" s="68">
        <f t="shared" si="4"/>
        <v>875.29</v>
      </c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4" customFormat="1" ht="25.5" customHeight="1">
      <c r="A20" s="63" t="s">
        <v>92</v>
      </c>
      <c r="B20" s="81" t="s">
        <v>93</v>
      </c>
      <c r="C20" s="65" t="s">
        <v>94</v>
      </c>
      <c r="D20" s="65" t="s">
        <v>66</v>
      </c>
      <c r="E20" s="66">
        <v>85.7</v>
      </c>
      <c r="F20" s="66">
        <v>21.66</v>
      </c>
      <c r="G20" s="66">
        <f t="shared" si="0"/>
        <v>19.71</v>
      </c>
      <c r="H20" s="66">
        <f t="shared" si="1"/>
        <v>8.45</v>
      </c>
      <c r="I20" s="68">
        <f t="shared" si="2"/>
        <v>1689.15</v>
      </c>
      <c r="J20" s="66">
        <f t="shared" si="3"/>
        <v>724.17</v>
      </c>
      <c r="K20" s="68">
        <f t="shared" si="4"/>
        <v>2413.32</v>
      </c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4" customFormat="1" ht="16.5" customHeight="1">
      <c r="A21" s="63" t="s">
        <v>95</v>
      </c>
      <c r="B21" s="81" t="s">
        <v>96</v>
      </c>
      <c r="C21" s="65" t="s">
        <v>97</v>
      </c>
      <c r="D21" s="65" t="s">
        <v>98</v>
      </c>
      <c r="E21" s="68">
        <v>925</v>
      </c>
      <c r="F21" s="66">
        <v>4.97</v>
      </c>
      <c r="G21" s="66">
        <f t="shared" si="0"/>
        <v>4.52</v>
      </c>
      <c r="H21" s="66">
        <f t="shared" si="1"/>
        <v>1.94</v>
      </c>
      <c r="I21" s="68">
        <f t="shared" si="2"/>
        <v>4181</v>
      </c>
      <c r="J21" s="68">
        <f t="shared" si="3"/>
        <v>1794.5</v>
      </c>
      <c r="K21" s="68">
        <f t="shared" si="4"/>
        <v>5975.5</v>
      </c>
      <c r="L21" s="28"/>
      <c r="M21" s="28"/>
      <c r="N21" s="28"/>
      <c r="O21" s="28"/>
      <c r="P21" s="28"/>
      <c r="Q21" s="28"/>
      <c r="R21" s="28"/>
      <c r="S21" s="28"/>
      <c r="T21" s="28"/>
    </row>
    <row r="22" spans="1:20" s="24" customFormat="1" ht="16.5" customHeight="1">
      <c r="A22" s="63" t="s">
        <v>99</v>
      </c>
      <c r="B22" s="81" t="s">
        <v>100</v>
      </c>
      <c r="C22" s="65" t="s">
        <v>101</v>
      </c>
      <c r="D22" s="65" t="s">
        <v>54</v>
      </c>
      <c r="E22" s="66">
        <v>68</v>
      </c>
      <c r="F22" s="66">
        <v>6.89</v>
      </c>
      <c r="G22" s="66">
        <f t="shared" si="0"/>
        <v>6.27</v>
      </c>
      <c r="H22" s="66">
        <f t="shared" si="1"/>
        <v>2.69</v>
      </c>
      <c r="I22" s="68">
        <f t="shared" si="2"/>
        <v>426.36</v>
      </c>
      <c r="J22" s="66">
        <f t="shared" si="3"/>
        <v>182.92</v>
      </c>
      <c r="K22" s="68">
        <f t="shared" si="4"/>
        <v>609.28</v>
      </c>
      <c r="L22" s="28"/>
      <c r="M22" s="28"/>
      <c r="N22" s="28"/>
      <c r="O22" s="28"/>
      <c r="P22" s="28"/>
      <c r="Q22" s="28"/>
      <c r="R22" s="28"/>
      <c r="S22" s="28"/>
      <c r="T22" s="28"/>
    </row>
    <row r="23" spans="1:20" s="24" customFormat="1" ht="25.5" customHeight="1">
      <c r="A23" s="63" t="s">
        <v>102</v>
      </c>
      <c r="B23" s="81" t="s">
        <v>103</v>
      </c>
      <c r="C23" s="65" t="s">
        <v>104</v>
      </c>
      <c r="D23" s="65" t="s">
        <v>54</v>
      </c>
      <c r="E23" s="66">
        <v>2</v>
      </c>
      <c r="F23" s="66">
        <v>5.02</v>
      </c>
      <c r="G23" s="66">
        <f t="shared" si="0"/>
        <v>4.57</v>
      </c>
      <c r="H23" s="66">
        <f t="shared" si="1"/>
        <v>1.96</v>
      </c>
      <c r="I23" s="68">
        <f t="shared" si="2"/>
        <v>9.14</v>
      </c>
      <c r="J23" s="66">
        <f t="shared" si="3"/>
        <v>3.92</v>
      </c>
      <c r="K23" s="68">
        <f t="shared" si="4"/>
        <v>13.06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s="24" customFormat="1" ht="16.5" customHeight="1">
      <c r="A24" s="63" t="s">
        <v>105</v>
      </c>
      <c r="B24" s="81" t="s">
        <v>106</v>
      </c>
      <c r="C24" s="65" t="s">
        <v>107</v>
      </c>
      <c r="D24" s="65" t="s">
        <v>98</v>
      </c>
      <c r="E24" s="66">
        <v>63</v>
      </c>
      <c r="F24" s="66">
        <v>3.62</v>
      </c>
      <c r="G24" s="66">
        <f t="shared" si="0"/>
        <v>3.29</v>
      </c>
      <c r="H24" s="66">
        <f t="shared" si="1"/>
        <v>1.41</v>
      </c>
      <c r="I24" s="68">
        <f t="shared" si="2"/>
        <v>207.27</v>
      </c>
      <c r="J24" s="66">
        <f t="shared" si="3"/>
        <v>88.83</v>
      </c>
      <c r="K24" s="68">
        <f t="shared" si="4"/>
        <v>296.1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s="24" customFormat="1" ht="16.5" customHeight="1">
      <c r="A25" s="63" t="s">
        <v>108</v>
      </c>
      <c r="B25" s="81" t="s">
        <v>109</v>
      </c>
      <c r="C25" s="65" t="s">
        <v>110</v>
      </c>
      <c r="D25" s="65" t="s">
        <v>54</v>
      </c>
      <c r="E25" s="66">
        <v>6</v>
      </c>
      <c r="F25" s="66">
        <v>8.04</v>
      </c>
      <c r="G25" s="66">
        <f t="shared" si="0"/>
        <v>7.32</v>
      </c>
      <c r="H25" s="66">
        <f t="shared" si="1"/>
        <v>3.14</v>
      </c>
      <c r="I25" s="68">
        <f t="shared" si="2"/>
        <v>43.92</v>
      </c>
      <c r="J25" s="66">
        <f t="shared" si="3"/>
        <v>18.84</v>
      </c>
      <c r="K25" s="68">
        <f t="shared" si="4"/>
        <v>62.760000000000005</v>
      </c>
      <c r="L25" s="28"/>
      <c r="M25" s="28"/>
      <c r="N25" s="28"/>
      <c r="O25" s="28"/>
      <c r="P25" s="28"/>
      <c r="Q25" s="28"/>
      <c r="R25" s="28"/>
      <c r="S25" s="28"/>
      <c r="T25" s="28"/>
    </row>
    <row r="26" spans="1:20" s="24" customFormat="1" ht="25.5" customHeight="1">
      <c r="A26" s="63" t="s">
        <v>111</v>
      </c>
      <c r="B26" s="81" t="s">
        <v>112</v>
      </c>
      <c r="C26" s="65" t="s">
        <v>113</v>
      </c>
      <c r="D26" s="65" t="s">
        <v>98</v>
      </c>
      <c r="E26" s="66">
        <v>6.03</v>
      </c>
      <c r="F26" s="66">
        <v>180</v>
      </c>
      <c r="G26" s="66">
        <f t="shared" si="0"/>
        <v>163.8</v>
      </c>
      <c r="H26" s="66">
        <f t="shared" si="1"/>
        <v>70.2</v>
      </c>
      <c r="I26" s="68">
        <f t="shared" si="2"/>
        <v>987.71</v>
      </c>
      <c r="J26" s="66">
        <f t="shared" si="3"/>
        <v>423.31</v>
      </c>
      <c r="K26" s="68">
        <f t="shared" si="4"/>
        <v>1411.02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s="24" customFormat="1" ht="16.5" customHeight="1">
      <c r="A27" s="63" t="s">
        <v>114</v>
      </c>
      <c r="B27" s="81" t="s">
        <v>115</v>
      </c>
      <c r="C27" s="65" t="s">
        <v>116</v>
      </c>
      <c r="D27" s="65" t="s">
        <v>98</v>
      </c>
      <c r="E27" s="66">
        <v>218</v>
      </c>
      <c r="F27" s="66">
        <v>2.34</v>
      </c>
      <c r="G27" s="66">
        <f t="shared" si="0"/>
        <v>2.13</v>
      </c>
      <c r="H27" s="66">
        <f t="shared" si="1"/>
        <v>0.91</v>
      </c>
      <c r="I27" s="68">
        <f t="shared" si="2"/>
        <v>464.34</v>
      </c>
      <c r="J27" s="66">
        <f t="shared" si="3"/>
        <v>198.38</v>
      </c>
      <c r="K27" s="68">
        <f t="shared" si="4"/>
        <v>662.72</v>
      </c>
      <c r="L27" s="28"/>
      <c r="M27" s="28"/>
      <c r="N27" s="28"/>
      <c r="O27" s="28"/>
      <c r="P27" s="28"/>
      <c r="Q27" s="28"/>
      <c r="R27" s="28"/>
      <c r="S27" s="28"/>
      <c r="T27" s="28"/>
    </row>
    <row r="28" spans="1:20" s="24" customFormat="1" ht="16.5" customHeight="1">
      <c r="A28" s="63" t="s">
        <v>117</v>
      </c>
      <c r="B28" s="81" t="s">
        <v>118</v>
      </c>
      <c r="C28" s="65" t="s">
        <v>119</v>
      </c>
      <c r="D28" s="65" t="s">
        <v>54</v>
      </c>
      <c r="E28" s="66">
        <v>8</v>
      </c>
      <c r="F28" s="66">
        <v>9.56</v>
      </c>
      <c r="G28" s="66">
        <f t="shared" si="0"/>
        <v>8.7</v>
      </c>
      <c r="H28" s="66">
        <f t="shared" si="1"/>
        <v>3.73</v>
      </c>
      <c r="I28" s="68">
        <f t="shared" si="2"/>
        <v>69.6</v>
      </c>
      <c r="J28" s="66">
        <f t="shared" si="3"/>
        <v>29.84</v>
      </c>
      <c r="K28" s="68">
        <f t="shared" si="4"/>
        <v>99.44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s="24" customFormat="1" ht="16.5" customHeight="1">
      <c r="A29" s="63" t="s">
        <v>120</v>
      </c>
      <c r="B29" s="81" t="s">
        <v>121</v>
      </c>
      <c r="C29" s="65" t="s">
        <v>122</v>
      </c>
      <c r="D29" s="65" t="s">
        <v>66</v>
      </c>
      <c r="E29" s="66">
        <v>795.56</v>
      </c>
      <c r="F29" s="66">
        <v>3.95</v>
      </c>
      <c r="G29" s="66">
        <f t="shared" si="0"/>
        <v>3.59</v>
      </c>
      <c r="H29" s="66">
        <f t="shared" si="1"/>
        <v>1.54</v>
      </c>
      <c r="I29" s="68">
        <f t="shared" si="2"/>
        <v>2856.06</v>
      </c>
      <c r="J29" s="66">
        <f t="shared" si="3"/>
        <v>1225.16</v>
      </c>
      <c r="K29" s="68">
        <f t="shared" si="4"/>
        <v>4081.2200000000003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s="24" customFormat="1" ht="16.5" customHeight="1">
      <c r="A30" s="63" t="s">
        <v>123</v>
      </c>
      <c r="B30" s="81" t="s">
        <v>124</v>
      </c>
      <c r="C30" s="65" t="s">
        <v>125</v>
      </c>
      <c r="D30" s="65" t="s">
        <v>66</v>
      </c>
      <c r="E30" s="66">
        <v>1.9</v>
      </c>
      <c r="F30" s="66">
        <v>182</v>
      </c>
      <c r="G30" s="66">
        <f t="shared" si="0"/>
        <v>165.62</v>
      </c>
      <c r="H30" s="66">
        <f t="shared" si="1"/>
        <v>70.98</v>
      </c>
      <c r="I30" s="68">
        <f t="shared" si="2"/>
        <v>314.68</v>
      </c>
      <c r="J30" s="66">
        <f t="shared" si="3"/>
        <v>134.86</v>
      </c>
      <c r="K30" s="68">
        <f t="shared" si="4"/>
        <v>449.54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s="24" customFormat="1" ht="16.5" customHeight="1">
      <c r="A31" s="63" t="s">
        <v>126</v>
      </c>
      <c r="B31" s="81" t="s">
        <v>127</v>
      </c>
      <c r="C31" s="65" t="s">
        <v>128</v>
      </c>
      <c r="D31" s="65" t="s">
        <v>66</v>
      </c>
      <c r="E31" s="66">
        <v>4.56</v>
      </c>
      <c r="F31" s="66">
        <v>29.3</v>
      </c>
      <c r="G31" s="66">
        <f t="shared" si="0"/>
        <v>26.66</v>
      </c>
      <c r="H31" s="66">
        <f t="shared" si="1"/>
        <v>11.43</v>
      </c>
      <c r="I31" s="68">
        <f t="shared" si="2"/>
        <v>121.57</v>
      </c>
      <c r="J31" s="66">
        <f t="shared" si="3"/>
        <v>52.12</v>
      </c>
      <c r="K31" s="68">
        <f t="shared" si="4"/>
        <v>173.69</v>
      </c>
      <c r="L31" s="28"/>
      <c r="M31" s="28"/>
      <c r="N31" s="28"/>
      <c r="O31" s="28"/>
      <c r="P31" s="28"/>
      <c r="Q31" s="28"/>
      <c r="R31" s="28"/>
      <c r="S31" s="28"/>
      <c r="T31" s="28"/>
    </row>
    <row r="32" spans="1:20" s="24" customFormat="1" ht="25.5">
      <c r="A32" s="63" t="s">
        <v>129</v>
      </c>
      <c r="B32" s="81" t="s">
        <v>130</v>
      </c>
      <c r="C32" s="65" t="s">
        <v>131</v>
      </c>
      <c r="D32" s="65" t="s">
        <v>66</v>
      </c>
      <c r="E32" s="66">
        <v>210</v>
      </c>
      <c r="F32" s="66">
        <v>5.44</v>
      </c>
      <c r="G32" s="66">
        <f t="shared" si="0"/>
        <v>4.95</v>
      </c>
      <c r="H32" s="66">
        <f t="shared" si="1"/>
        <v>2.12</v>
      </c>
      <c r="I32" s="68">
        <f t="shared" si="2"/>
        <v>1039.5</v>
      </c>
      <c r="J32" s="66">
        <f t="shared" si="3"/>
        <v>445.2</v>
      </c>
      <c r="K32" s="68">
        <f t="shared" si="4"/>
        <v>1484.7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s="24" customFormat="1" ht="28.5" customHeight="1">
      <c r="A33" s="63" t="s">
        <v>132</v>
      </c>
      <c r="B33" s="81" t="s">
        <v>133</v>
      </c>
      <c r="C33" s="65" t="s">
        <v>134</v>
      </c>
      <c r="D33" s="65" t="s">
        <v>76</v>
      </c>
      <c r="E33" s="66">
        <v>26.65</v>
      </c>
      <c r="F33" s="66">
        <v>12.56</v>
      </c>
      <c r="G33" s="66">
        <f t="shared" si="0"/>
        <v>11.43</v>
      </c>
      <c r="H33" s="66">
        <f t="shared" si="1"/>
        <v>4.9</v>
      </c>
      <c r="I33" s="68">
        <f t="shared" si="2"/>
        <v>304.61</v>
      </c>
      <c r="J33" s="66">
        <f t="shared" si="3"/>
        <v>130.59</v>
      </c>
      <c r="K33" s="68">
        <f t="shared" si="4"/>
        <v>435.20000000000005</v>
      </c>
      <c r="L33" s="28"/>
      <c r="M33" s="28"/>
      <c r="N33" s="28"/>
      <c r="O33" s="28"/>
      <c r="P33" s="28"/>
      <c r="Q33" s="28"/>
      <c r="R33" s="28"/>
      <c r="S33" s="28"/>
      <c r="T33" s="28"/>
    </row>
    <row r="34" spans="1:20" s="24" customFormat="1" ht="16.5" customHeight="1">
      <c r="A34" s="63" t="s">
        <v>135</v>
      </c>
      <c r="B34" s="81" t="s">
        <v>136</v>
      </c>
      <c r="C34" s="65" t="s">
        <v>137</v>
      </c>
      <c r="D34" s="65" t="s">
        <v>66</v>
      </c>
      <c r="E34" s="66">
        <v>117.66</v>
      </c>
      <c r="F34" s="66">
        <v>9.16</v>
      </c>
      <c r="G34" s="66">
        <f t="shared" si="0"/>
        <v>8.34</v>
      </c>
      <c r="H34" s="66">
        <f t="shared" si="1"/>
        <v>3.57</v>
      </c>
      <c r="I34" s="68">
        <f t="shared" si="2"/>
        <v>981.28</v>
      </c>
      <c r="J34" s="66">
        <f t="shared" si="3"/>
        <v>420.05</v>
      </c>
      <c r="K34" s="68">
        <f t="shared" si="4"/>
        <v>1401.33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s="24" customFormat="1" ht="15" customHeight="1">
      <c r="A35" s="70"/>
      <c r="B35" s="70"/>
      <c r="C35" s="82" t="s">
        <v>62</v>
      </c>
      <c r="D35" s="83"/>
      <c r="E35" s="84"/>
      <c r="F35" s="85"/>
      <c r="G35" s="85"/>
      <c r="H35" s="85"/>
      <c r="I35" s="75">
        <f>SUM(I11:I34)</f>
        <v>24272.519999999993</v>
      </c>
      <c r="J35" s="75">
        <f>SUM(J11:J34)</f>
        <v>10404.440000000002</v>
      </c>
      <c r="K35" s="75">
        <f>SUM(K11:K34)</f>
        <v>34676.95999999999</v>
      </c>
      <c r="L35" s="29"/>
      <c r="M35" s="29"/>
      <c r="N35" s="29"/>
      <c r="O35" s="28"/>
      <c r="P35" s="28"/>
      <c r="Q35" s="28"/>
      <c r="R35" s="28"/>
      <c r="S35" s="28"/>
      <c r="T35" s="28"/>
    </row>
    <row r="36" spans="1:20" s="24" customFormat="1" ht="15" customHeight="1">
      <c r="A36" s="76" t="s">
        <v>17</v>
      </c>
      <c r="B36" s="77"/>
      <c r="C36" s="78" t="s">
        <v>138</v>
      </c>
      <c r="D36" s="86"/>
      <c r="E36" s="80"/>
      <c r="F36" s="80"/>
      <c r="G36" s="80"/>
      <c r="H36" s="80"/>
      <c r="I36" s="80"/>
      <c r="J36" s="80"/>
      <c r="K36" s="80"/>
      <c r="L36" s="28"/>
      <c r="M36" s="29"/>
      <c r="N36" s="28"/>
      <c r="O36" s="28"/>
      <c r="P36" s="28"/>
      <c r="Q36" s="28"/>
      <c r="R36" s="28"/>
      <c r="S36" s="28"/>
      <c r="T36" s="28"/>
    </row>
    <row r="37" spans="1:20" s="24" customFormat="1" ht="25.5">
      <c r="A37" s="63" t="s">
        <v>139</v>
      </c>
      <c r="B37" s="81" t="s">
        <v>140</v>
      </c>
      <c r="C37" s="65" t="s">
        <v>141</v>
      </c>
      <c r="D37" s="65" t="s">
        <v>76</v>
      </c>
      <c r="E37" s="66">
        <v>4.89</v>
      </c>
      <c r="F37" s="66">
        <v>351.8</v>
      </c>
      <c r="G37" s="66">
        <f>ROUND(F37*0.7*1.3,2)</f>
        <v>320.14</v>
      </c>
      <c r="H37" s="66">
        <f>ROUND(F37*0.3*1.3,2)</f>
        <v>137.2</v>
      </c>
      <c r="I37" s="68">
        <f>ROUND(E37*G37,2)</f>
        <v>1565.48</v>
      </c>
      <c r="J37" s="68">
        <f>ROUND(E37*H37,2)</f>
        <v>670.91</v>
      </c>
      <c r="K37" s="68">
        <f>I37+J37</f>
        <v>2236.39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s="24" customFormat="1" ht="17.25" customHeight="1">
      <c r="A38" s="63" t="s">
        <v>142</v>
      </c>
      <c r="B38" s="81" t="s">
        <v>143</v>
      </c>
      <c r="C38" s="65" t="s">
        <v>144</v>
      </c>
      <c r="D38" s="65" t="s">
        <v>66</v>
      </c>
      <c r="E38" s="66">
        <v>4.89</v>
      </c>
      <c r="F38" s="66">
        <v>56.21</v>
      </c>
      <c r="G38" s="66">
        <f>ROUND(F38*0.7*1.3,2)</f>
        <v>51.15</v>
      </c>
      <c r="H38" s="66">
        <f>ROUND(F38*0.3*1.3,2)</f>
        <v>21.92</v>
      </c>
      <c r="I38" s="68">
        <f>ROUND(E38*G38,2)</f>
        <v>250.12</v>
      </c>
      <c r="J38" s="68">
        <f>ROUND(E38*H38,2)</f>
        <v>107.19</v>
      </c>
      <c r="K38" s="68">
        <f>I38+J38</f>
        <v>357.31</v>
      </c>
      <c r="L38" s="28"/>
      <c r="M38" s="28"/>
      <c r="N38" s="28"/>
      <c r="O38" s="28"/>
      <c r="P38" s="28"/>
      <c r="Q38" s="28"/>
      <c r="R38" s="28"/>
      <c r="S38" s="28"/>
      <c r="T38" s="28"/>
    </row>
    <row r="39" spans="1:20" s="24" customFormat="1" ht="15.75" customHeight="1">
      <c r="A39" s="63" t="s">
        <v>142</v>
      </c>
      <c r="B39" s="81" t="s">
        <v>145</v>
      </c>
      <c r="C39" s="65" t="s">
        <v>146</v>
      </c>
      <c r="D39" s="65" t="s">
        <v>147</v>
      </c>
      <c r="E39" s="66">
        <v>4.89</v>
      </c>
      <c r="F39" s="66">
        <v>434.13</v>
      </c>
      <c r="G39" s="66">
        <f>ROUND(F39*0.7*1.3,2)</f>
        <v>395.06</v>
      </c>
      <c r="H39" s="66">
        <f>ROUND(F39*0.3*1.3,2)</f>
        <v>169.31</v>
      </c>
      <c r="I39" s="68">
        <f>ROUND(E39*G39,2)</f>
        <v>1931.84</v>
      </c>
      <c r="J39" s="68">
        <f>ROUND(E39*H39,2)</f>
        <v>827.93</v>
      </c>
      <c r="K39" s="68">
        <f>I39+J39</f>
        <v>2759.77</v>
      </c>
      <c r="L39" s="28"/>
      <c r="M39" s="28"/>
      <c r="N39" s="28"/>
      <c r="O39" s="28"/>
      <c r="P39" s="28"/>
      <c r="Q39" s="28"/>
      <c r="R39" s="28"/>
      <c r="S39" s="28"/>
      <c r="T39" s="28"/>
    </row>
    <row r="40" spans="1:20" s="24" customFormat="1" ht="15" customHeight="1">
      <c r="A40" s="70"/>
      <c r="B40" s="70"/>
      <c r="C40" s="71" t="s">
        <v>62</v>
      </c>
      <c r="D40" s="87"/>
      <c r="E40" s="85"/>
      <c r="F40" s="85"/>
      <c r="G40" s="85"/>
      <c r="H40" s="85"/>
      <c r="I40" s="75">
        <f>SUM(I37:I39)</f>
        <v>3747.4399999999996</v>
      </c>
      <c r="J40" s="75">
        <f>SUM(J37:J39)</f>
        <v>1606.0299999999997</v>
      </c>
      <c r="K40" s="75">
        <f>SUM(K37:K39)</f>
        <v>5353.469999999999</v>
      </c>
      <c r="L40" s="29"/>
      <c r="M40" s="29"/>
      <c r="N40" s="29"/>
      <c r="O40" s="28"/>
      <c r="P40" s="28"/>
      <c r="Q40" s="28"/>
      <c r="R40" s="28"/>
      <c r="S40" s="28"/>
      <c r="T40" s="28"/>
    </row>
    <row r="41" spans="1:20" s="24" customFormat="1" ht="15" customHeight="1">
      <c r="A41" s="76" t="s">
        <v>19</v>
      </c>
      <c r="B41" s="77"/>
      <c r="C41" s="78" t="s">
        <v>20</v>
      </c>
      <c r="D41" s="86"/>
      <c r="E41" s="80"/>
      <c r="F41" s="80"/>
      <c r="G41" s="80"/>
      <c r="H41" s="80"/>
      <c r="I41" s="80"/>
      <c r="J41" s="80"/>
      <c r="K41" s="80"/>
      <c r="L41" s="29"/>
      <c r="M41" s="28"/>
      <c r="N41" s="28"/>
      <c r="O41" s="28"/>
      <c r="P41" s="28"/>
      <c r="Q41" s="28"/>
      <c r="R41" s="28"/>
      <c r="S41" s="28"/>
      <c r="T41" s="28"/>
    </row>
    <row r="42" spans="1:20" s="24" customFormat="1" ht="25.5" customHeight="1">
      <c r="A42" s="63" t="s">
        <v>148</v>
      </c>
      <c r="B42" s="81" t="s">
        <v>149</v>
      </c>
      <c r="C42" s="65" t="s">
        <v>150</v>
      </c>
      <c r="D42" s="65" t="s">
        <v>76</v>
      </c>
      <c r="E42" s="66">
        <v>2.58</v>
      </c>
      <c r="F42" s="66">
        <v>1496.81</v>
      </c>
      <c r="G42" s="66">
        <f>ROUND(F42*0.7*1.3,2)</f>
        <v>1362.1</v>
      </c>
      <c r="H42" s="66">
        <f>ROUND(F42*0.3*1.3,2)</f>
        <v>583.76</v>
      </c>
      <c r="I42" s="68">
        <f>ROUND(E42*G42,2)</f>
        <v>3514.22</v>
      </c>
      <c r="J42" s="68">
        <f>ROUND(E42*H42,2)</f>
        <v>1506.1</v>
      </c>
      <c r="K42" s="68">
        <f>I42+J42</f>
        <v>5020.32</v>
      </c>
      <c r="L42" s="28"/>
      <c r="M42" s="28"/>
      <c r="N42" s="28"/>
      <c r="O42" s="28"/>
      <c r="P42" s="28"/>
      <c r="Q42" s="28"/>
      <c r="R42" s="28"/>
      <c r="S42" s="28"/>
      <c r="T42" s="28"/>
    </row>
    <row r="43" spans="1:20" s="24" customFormat="1" ht="15" customHeight="1">
      <c r="A43" s="70"/>
      <c r="B43" s="70"/>
      <c r="C43" s="71" t="s">
        <v>62</v>
      </c>
      <c r="D43" s="87"/>
      <c r="E43" s="85"/>
      <c r="F43" s="85"/>
      <c r="G43" s="85"/>
      <c r="H43" s="85"/>
      <c r="I43" s="75">
        <f>SUM(I42:I42)</f>
        <v>3514.22</v>
      </c>
      <c r="J43" s="75">
        <f>SUM(J42:J42)</f>
        <v>1506.1</v>
      </c>
      <c r="K43" s="75">
        <f>SUM(K42:K42)</f>
        <v>5020.32</v>
      </c>
      <c r="L43" s="29"/>
      <c r="M43" s="29"/>
      <c r="N43" s="29"/>
      <c r="O43" s="28"/>
      <c r="P43" s="28"/>
      <c r="Q43" s="28"/>
      <c r="R43" s="28"/>
      <c r="S43" s="28"/>
      <c r="T43" s="28"/>
    </row>
    <row r="44" spans="1:20" s="24" customFormat="1" ht="15" customHeight="1">
      <c r="A44" s="76" t="s">
        <v>21</v>
      </c>
      <c r="B44" s="77"/>
      <c r="C44" s="78" t="s">
        <v>151</v>
      </c>
      <c r="D44" s="86"/>
      <c r="E44" s="80"/>
      <c r="F44" s="80"/>
      <c r="G44" s="80"/>
      <c r="H44" s="80"/>
      <c r="I44" s="80"/>
      <c r="J44" s="80"/>
      <c r="K44" s="8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24" customFormat="1" ht="51">
      <c r="A45" s="63" t="s">
        <v>152</v>
      </c>
      <c r="B45" s="81" t="s">
        <v>153</v>
      </c>
      <c r="C45" s="65" t="s">
        <v>154</v>
      </c>
      <c r="D45" s="65" t="s">
        <v>76</v>
      </c>
      <c r="E45" s="66">
        <v>42</v>
      </c>
      <c r="F45" s="66">
        <v>101.27</v>
      </c>
      <c r="G45" s="66">
        <f>ROUND(F45*0.7*1.3,2)</f>
        <v>92.16</v>
      </c>
      <c r="H45" s="66">
        <f>ROUND(F45*0.3*1.3,2)</f>
        <v>39.5</v>
      </c>
      <c r="I45" s="68">
        <f>ROUND(E45*G45,2)</f>
        <v>3870.72</v>
      </c>
      <c r="J45" s="68">
        <f>ROUND(E45*H45,2)</f>
        <v>1659</v>
      </c>
      <c r="K45" s="68">
        <f>I45+J45</f>
        <v>5529.719999999999</v>
      </c>
      <c r="L45" s="28"/>
      <c r="M45" s="28"/>
      <c r="N45" s="28"/>
      <c r="O45" s="28"/>
      <c r="P45" s="28"/>
      <c r="Q45" s="28"/>
      <c r="R45" s="28"/>
      <c r="S45" s="28"/>
      <c r="T45" s="28"/>
    </row>
    <row r="46" spans="1:20" s="24" customFormat="1" ht="12.75">
      <c r="A46" s="63" t="s">
        <v>155</v>
      </c>
      <c r="B46" s="81" t="s">
        <v>156</v>
      </c>
      <c r="C46" s="65" t="s">
        <v>157</v>
      </c>
      <c r="D46" s="65" t="s">
        <v>66</v>
      </c>
      <c r="E46" s="66">
        <v>23</v>
      </c>
      <c r="F46" s="66">
        <v>140.5</v>
      </c>
      <c r="G46" s="66">
        <f>ROUND(F46*0.7*1.3,2)</f>
        <v>127.86</v>
      </c>
      <c r="H46" s="66">
        <f>ROUND(F46*0.3*1.3,2)</f>
        <v>54.8</v>
      </c>
      <c r="I46" s="68">
        <f>ROUND(E46*G46,2)</f>
        <v>2940.78</v>
      </c>
      <c r="J46" s="68">
        <f>ROUND(E46*H46,2)</f>
        <v>1260.4</v>
      </c>
      <c r="K46" s="68">
        <f>I46+J46</f>
        <v>4201.18</v>
      </c>
      <c r="L46" s="28"/>
      <c r="M46" s="28"/>
      <c r="N46" s="28"/>
      <c r="O46" s="28"/>
      <c r="P46" s="28"/>
      <c r="Q46" s="28"/>
      <c r="R46" s="28"/>
      <c r="S46" s="28"/>
      <c r="T46" s="28"/>
    </row>
    <row r="47" spans="1:20" s="24" customFormat="1" ht="15" customHeight="1">
      <c r="A47" s="70"/>
      <c r="B47" s="70"/>
      <c r="C47" s="71" t="s">
        <v>62</v>
      </c>
      <c r="D47" s="87"/>
      <c r="E47" s="85"/>
      <c r="F47" s="85"/>
      <c r="G47" s="85"/>
      <c r="H47" s="85"/>
      <c r="I47" s="75">
        <f>SUM(I45:I46)</f>
        <v>6811.5</v>
      </c>
      <c r="J47" s="75">
        <f>SUM(J45:J46)</f>
        <v>2919.4</v>
      </c>
      <c r="K47" s="75">
        <f>SUM(K45:K46)</f>
        <v>9730.9</v>
      </c>
      <c r="L47" s="29"/>
      <c r="M47" s="29"/>
      <c r="N47" s="29"/>
      <c r="O47" s="28"/>
      <c r="P47" s="28"/>
      <c r="Q47" s="28"/>
      <c r="R47" s="28"/>
      <c r="S47" s="28"/>
      <c r="T47" s="28"/>
    </row>
    <row r="48" spans="1:20" s="24" customFormat="1" ht="15" customHeight="1">
      <c r="A48" s="76" t="s">
        <v>23</v>
      </c>
      <c r="B48" s="77"/>
      <c r="C48" s="78" t="s">
        <v>24</v>
      </c>
      <c r="D48" s="86"/>
      <c r="E48" s="80"/>
      <c r="F48" s="80"/>
      <c r="G48" s="80"/>
      <c r="H48" s="80"/>
      <c r="I48" s="80"/>
      <c r="J48" s="80"/>
      <c r="K48" s="80"/>
      <c r="L48" s="29"/>
      <c r="M48" s="28"/>
      <c r="N48" s="28"/>
      <c r="O48" s="28"/>
      <c r="P48" s="28"/>
      <c r="Q48" s="28"/>
      <c r="R48" s="28"/>
      <c r="S48" s="28"/>
      <c r="T48" s="28"/>
    </row>
    <row r="49" spans="1:20" s="24" customFormat="1" ht="25.5" customHeight="1">
      <c r="A49" s="63" t="s">
        <v>158</v>
      </c>
      <c r="B49" s="81" t="s">
        <v>159</v>
      </c>
      <c r="C49" s="65" t="s">
        <v>160</v>
      </c>
      <c r="D49" s="65" t="s">
        <v>66</v>
      </c>
      <c r="E49" s="66">
        <v>180</v>
      </c>
      <c r="F49" s="66">
        <v>42.49</v>
      </c>
      <c r="G49" s="66">
        <f aca="true" t="shared" si="5" ref="G49:G55">ROUND(F49*0.7*1.3,2)</f>
        <v>38.67</v>
      </c>
      <c r="H49" s="66">
        <f aca="true" t="shared" si="6" ref="H49:H55">ROUND(F49*0.3*1.3,2)</f>
        <v>16.57</v>
      </c>
      <c r="I49" s="68">
        <f aca="true" t="shared" si="7" ref="I49:I55">ROUND(E49*G49,2)</f>
        <v>6960.6</v>
      </c>
      <c r="J49" s="68">
        <f aca="true" t="shared" si="8" ref="J49:J55">ROUND(E49*H49,2)</f>
        <v>2982.6</v>
      </c>
      <c r="K49" s="68">
        <f aca="true" t="shared" si="9" ref="K49:K55">I49+J49</f>
        <v>9943.2</v>
      </c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4" customFormat="1" ht="22.5" customHeight="1">
      <c r="A50" s="63" t="s">
        <v>161</v>
      </c>
      <c r="B50" s="81">
        <v>55960</v>
      </c>
      <c r="C50" s="65" t="s">
        <v>162</v>
      </c>
      <c r="D50" s="65" t="s">
        <v>66</v>
      </c>
      <c r="E50" s="66">
        <v>226.23</v>
      </c>
      <c r="F50" s="66">
        <v>3.54</v>
      </c>
      <c r="G50" s="66">
        <f t="shared" si="5"/>
        <v>3.22</v>
      </c>
      <c r="H50" s="66">
        <f t="shared" si="6"/>
        <v>1.38</v>
      </c>
      <c r="I50" s="68">
        <f t="shared" si="7"/>
        <v>728.46</v>
      </c>
      <c r="J50" s="68">
        <f t="shared" si="8"/>
        <v>312.2</v>
      </c>
      <c r="K50" s="68">
        <f t="shared" si="9"/>
        <v>1040.66</v>
      </c>
      <c r="L50" s="29"/>
      <c r="M50" s="28"/>
      <c r="N50" s="28"/>
      <c r="O50" s="28"/>
      <c r="P50" s="28"/>
      <c r="Q50" s="28"/>
      <c r="R50" s="28"/>
      <c r="S50" s="28"/>
      <c r="T50" s="28"/>
    </row>
    <row r="51" spans="1:20" s="24" customFormat="1" ht="27" customHeight="1">
      <c r="A51" s="63" t="s">
        <v>163</v>
      </c>
      <c r="B51" s="81">
        <v>84035</v>
      </c>
      <c r="C51" s="65" t="s">
        <v>164</v>
      </c>
      <c r="D51" s="65" t="s">
        <v>66</v>
      </c>
      <c r="E51" s="66">
        <v>180</v>
      </c>
      <c r="F51" s="66">
        <v>39.06</v>
      </c>
      <c r="G51" s="66">
        <f t="shared" si="5"/>
        <v>35.54</v>
      </c>
      <c r="H51" s="66">
        <f t="shared" si="6"/>
        <v>15.23</v>
      </c>
      <c r="I51" s="68">
        <f t="shared" si="7"/>
        <v>6397.2</v>
      </c>
      <c r="J51" s="68">
        <f t="shared" si="8"/>
        <v>2741.4</v>
      </c>
      <c r="K51" s="68">
        <f t="shared" si="9"/>
        <v>9138.6</v>
      </c>
      <c r="L51" s="29"/>
      <c r="M51" s="29"/>
      <c r="N51" s="28"/>
      <c r="O51" s="28"/>
      <c r="P51" s="28"/>
      <c r="Q51" s="28"/>
      <c r="R51" s="28"/>
      <c r="S51" s="28"/>
      <c r="T51" s="28"/>
    </row>
    <row r="52" spans="1:20" s="24" customFormat="1" ht="27" customHeight="1">
      <c r="A52" s="63" t="s">
        <v>165</v>
      </c>
      <c r="B52" s="81" t="s">
        <v>166</v>
      </c>
      <c r="C52" s="65" t="s">
        <v>167</v>
      </c>
      <c r="D52" s="65" t="s">
        <v>66</v>
      </c>
      <c r="E52" s="66">
        <v>46.23</v>
      </c>
      <c r="F52" s="66">
        <v>42.49</v>
      </c>
      <c r="G52" s="66">
        <f t="shared" si="5"/>
        <v>38.67</v>
      </c>
      <c r="H52" s="66">
        <f t="shared" si="6"/>
        <v>16.57</v>
      </c>
      <c r="I52" s="68">
        <f t="shared" si="7"/>
        <v>1787.71</v>
      </c>
      <c r="J52" s="68">
        <f t="shared" si="8"/>
        <v>766.03</v>
      </c>
      <c r="K52" s="68">
        <f t="shared" si="9"/>
        <v>2553.74</v>
      </c>
      <c r="L52" s="29"/>
      <c r="M52" s="29"/>
      <c r="N52" s="28"/>
      <c r="O52" s="28"/>
      <c r="P52" s="28"/>
      <c r="Q52" s="28"/>
      <c r="R52" s="28"/>
      <c r="S52" s="28"/>
      <c r="T52" s="28"/>
    </row>
    <row r="53" spans="1:20" s="24" customFormat="1" ht="27" customHeight="1">
      <c r="A53" s="63"/>
      <c r="B53" s="81" t="s">
        <v>168</v>
      </c>
      <c r="C53" s="65" t="s">
        <v>169</v>
      </c>
      <c r="D53" s="65" t="s">
        <v>66</v>
      </c>
      <c r="E53" s="66">
        <v>46.23</v>
      </c>
      <c r="F53" s="66">
        <v>34.47</v>
      </c>
      <c r="G53" s="66">
        <f t="shared" si="5"/>
        <v>31.37</v>
      </c>
      <c r="H53" s="66">
        <f t="shared" si="6"/>
        <v>13.44</v>
      </c>
      <c r="I53" s="68">
        <f t="shared" si="7"/>
        <v>1450.24</v>
      </c>
      <c r="J53" s="68">
        <f t="shared" si="8"/>
        <v>621.33</v>
      </c>
      <c r="K53" s="68">
        <f t="shared" si="9"/>
        <v>2071.57</v>
      </c>
      <c r="L53" s="29"/>
      <c r="M53" s="29"/>
      <c r="N53" s="28"/>
      <c r="O53" s="28"/>
      <c r="P53" s="28"/>
      <c r="Q53" s="28"/>
      <c r="R53" s="28"/>
      <c r="S53" s="28"/>
      <c r="T53" s="28"/>
    </row>
    <row r="54" spans="1:20" s="24" customFormat="1" ht="27.75" customHeight="1">
      <c r="A54" s="63" t="s">
        <v>165</v>
      </c>
      <c r="B54" s="81" t="s">
        <v>170</v>
      </c>
      <c r="C54" s="65" t="s">
        <v>171</v>
      </c>
      <c r="D54" s="65" t="s">
        <v>98</v>
      </c>
      <c r="E54" s="66">
        <v>65.69</v>
      </c>
      <c r="F54" s="66">
        <v>23.76</v>
      </c>
      <c r="G54" s="66">
        <f t="shared" si="5"/>
        <v>21.62</v>
      </c>
      <c r="H54" s="66">
        <f t="shared" si="6"/>
        <v>9.27</v>
      </c>
      <c r="I54" s="68">
        <f t="shared" si="7"/>
        <v>1420.22</v>
      </c>
      <c r="J54" s="68">
        <f t="shared" si="8"/>
        <v>608.95</v>
      </c>
      <c r="K54" s="68">
        <f t="shared" si="9"/>
        <v>2029.17</v>
      </c>
      <c r="L54" s="28"/>
      <c r="M54" s="28"/>
      <c r="N54" s="28"/>
      <c r="O54" s="28"/>
      <c r="P54" s="28"/>
      <c r="Q54" s="28"/>
      <c r="R54" s="28"/>
      <c r="S54" s="28"/>
      <c r="T54" s="28"/>
    </row>
    <row r="55" spans="1:20" s="24" customFormat="1" ht="20.25" customHeight="1">
      <c r="A55" s="63" t="s">
        <v>172</v>
      </c>
      <c r="B55" s="81" t="s">
        <v>173</v>
      </c>
      <c r="C55" s="65" t="s">
        <v>174</v>
      </c>
      <c r="D55" s="65" t="s">
        <v>98</v>
      </c>
      <c r="E55" s="66">
        <v>19.95</v>
      </c>
      <c r="F55" s="66">
        <v>56.23</v>
      </c>
      <c r="G55" s="66">
        <f t="shared" si="5"/>
        <v>51.17</v>
      </c>
      <c r="H55" s="66">
        <f t="shared" si="6"/>
        <v>21.93</v>
      </c>
      <c r="I55" s="68">
        <f t="shared" si="7"/>
        <v>1020.84</v>
      </c>
      <c r="J55" s="68">
        <f t="shared" si="8"/>
        <v>437.5</v>
      </c>
      <c r="K55" s="68">
        <f t="shared" si="9"/>
        <v>1458.3400000000001</v>
      </c>
      <c r="L55" s="28"/>
      <c r="M55" s="28"/>
      <c r="N55" s="28"/>
      <c r="O55" s="28"/>
      <c r="P55" s="28"/>
      <c r="Q55" s="28"/>
      <c r="R55" s="28"/>
      <c r="S55" s="28"/>
      <c r="T55" s="28"/>
    </row>
    <row r="56" spans="1:20" s="24" customFormat="1" ht="15.75" customHeight="1">
      <c r="A56" s="88"/>
      <c r="B56" s="88"/>
      <c r="C56" s="71" t="s">
        <v>62</v>
      </c>
      <c r="D56" s="87"/>
      <c r="E56" s="85"/>
      <c r="F56" s="85"/>
      <c r="G56" s="85"/>
      <c r="H56" s="74"/>
      <c r="I56" s="89">
        <f>SUM(I49:I55)</f>
        <v>19765.270000000004</v>
      </c>
      <c r="J56" s="89">
        <f>SUM(J49:J55)</f>
        <v>8470.009999999998</v>
      </c>
      <c r="K56" s="89">
        <f>SUM(K49:K55)</f>
        <v>28235.279999999995</v>
      </c>
      <c r="L56" s="29"/>
      <c r="M56" s="28"/>
      <c r="N56" s="28"/>
      <c r="O56" s="28"/>
      <c r="P56" s="28"/>
      <c r="Q56" s="28"/>
      <c r="R56" s="28"/>
      <c r="S56" s="28"/>
      <c r="T56" s="28"/>
    </row>
    <row r="57" spans="1:20" s="24" customFormat="1" ht="16.5" customHeight="1">
      <c r="A57" s="76" t="s">
        <v>25</v>
      </c>
      <c r="B57" s="77"/>
      <c r="C57" s="78" t="s">
        <v>175</v>
      </c>
      <c r="D57" s="86"/>
      <c r="E57" s="80"/>
      <c r="F57" s="80"/>
      <c r="G57" s="80"/>
      <c r="H57" s="80"/>
      <c r="I57" s="80"/>
      <c r="J57" s="80"/>
      <c r="K57" s="80"/>
      <c r="L57" s="28"/>
      <c r="M57" s="28"/>
      <c r="N57" s="28"/>
      <c r="O57" s="28"/>
      <c r="P57" s="28"/>
      <c r="Q57" s="28"/>
      <c r="R57" s="28"/>
      <c r="S57" s="28"/>
      <c r="T57" s="28"/>
    </row>
    <row r="58" spans="1:20" s="24" customFormat="1" ht="21" customHeight="1">
      <c r="A58" s="63" t="s">
        <v>176</v>
      </c>
      <c r="B58" s="81" t="s">
        <v>177</v>
      </c>
      <c r="C58" s="65" t="s">
        <v>178</v>
      </c>
      <c r="D58" s="65" t="s">
        <v>76</v>
      </c>
      <c r="E58" s="66">
        <v>10.75</v>
      </c>
      <c r="F58" s="66">
        <v>65.89</v>
      </c>
      <c r="G58" s="66">
        <f aca="true" t="shared" si="10" ref="G58:G63">ROUND(F58*0.7*1.3,2)</f>
        <v>59.96</v>
      </c>
      <c r="H58" s="66">
        <f aca="true" t="shared" si="11" ref="H58:H63">ROUND(F58*0.3*1.3,2)</f>
        <v>25.7</v>
      </c>
      <c r="I58" s="68">
        <f aca="true" t="shared" si="12" ref="I58:I63">ROUND(E58*G58,2)</f>
        <v>644.57</v>
      </c>
      <c r="J58" s="68">
        <f aca="true" t="shared" si="13" ref="J58:J63">ROUND(E58*H58,2)</f>
        <v>276.28</v>
      </c>
      <c r="K58" s="68">
        <f aca="true" t="shared" si="14" ref="K58:K63">I58+J58</f>
        <v>920.85</v>
      </c>
      <c r="L58" s="28"/>
      <c r="M58" s="28"/>
      <c r="N58" s="28"/>
      <c r="O58" s="28"/>
      <c r="P58" s="28"/>
      <c r="Q58" s="28"/>
      <c r="R58" s="28"/>
      <c r="S58" s="28"/>
      <c r="T58" s="28"/>
    </row>
    <row r="59" spans="1:20" s="24" customFormat="1" ht="25.5" customHeight="1">
      <c r="A59" s="63" t="s">
        <v>179</v>
      </c>
      <c r="B59" s="81" t="s">
        <v>180</v>
      </c>
      <c r="C59" s="65" t="s">
        <v>181</v>
      </c>
      <c r="D59" s="65" t="s">
        <v>76</v>
      </c>
      <c r="E59" s="66">
        <v>17.16</v>
      </c>
      <c r="F59" s="66">
        <v>412.27</v>
      </c>
      <c r="G59" s="66">
        <f t="shared" si="10"/>
        <v>375.17</v>
      </c>
      <c r="H59" s="66">
        <f t="shared" si="11"/>
        <v>160.79</v>
      </c>
      <c r="I59" s="68">
        <f t="shared" si="12"/>
        <v>6437.92</v>
      </c>
      <c r="J59" s="68">
        <f t="shared" si="13"/>
        <v>2759.16</v>
      </c>
      <c r="K59" s="68">
        <f t="shared" si="14"/>
        <v>9197.08</v>
      </c>
      <c r="L59" s="28"/>
      <c r="M59" s="28"/>
      <c r="N59" s="28"/>
      <c r="O59" s="28"/>
      <c r="P59" s="28"/>
      <c r="Q59" s="28"/>
      <c r="R59" s="28"/>
      <c r="S59" s="28"/>
      <c r="T59" s="28"/>
    </row>
    <row r="60" spans="1:20" s="24" customFormat="1" ht="25.5" customHeight="1">
      <c r="A60" s="63" t="s">
        <v>182</v>
      </c>
      <c r="B60" s="81" t="s">
        <v>183</v>
      </c>
      <c r="C60" s="65" t="s">
        <v>184</v>
      </c>
      <c r="D60" s="65" t="s">
        <v>66</v>
      </c>
      <c r="E60" s="66">
        <v>215</v>
      </c>
      <c r="F60" s="66">
        <v>11.12</v>
      </c>
      <c r="G60" s="66">
        <f t="shared" si="10"/>
        <v>10.12</v>
      </c>
      <c r="H60" s="66">
        <f t="shared" si="11"/>
        <v>4.34</v>
      </c>
      <c r="I60" s="68">
        <f t="shared" si="12"/>
        <v>2175.8</v>
      </c>
      <c r="J60" s="68">
        <f t="shared" si="13"/>
        <v>933.1</v>
      </c>
      <c r="K60" s="68">
        <f t="shared" si="14"/>
        <v>3108.9</v>
      </c>
      <c r="L60" s="28"/>
      <c r="M60" s="28"/>
      <c r="N60" s="28"/>
      <c r="O60" s="28"/>
      <c r="P60" s="28"/>
      <c r="Q60" s="28"/>
      <c r="R60" s="28"/>
      <c r="S60" s="28"/>
      <c r="T60" s="28"/>
    </row>
    <row r="61" spans="1:20" s="24" customFormat="1" ht="25.5" customHeight="1">
      <c r="A61" s="63" t="s">
        <v>185</v>
      </c>
      <c r="B61" s="81" t="s">
        <v>186</v>
      </c>
      <c r="C61" s="65" t="s">
        <v>187</v>
      </c>
      <c r="D61" s="65" t="s">
        <v>66</v>
      </c>
      <c r="E61" s="66">
        <v>215</v>
      </c>
      <c r="F61" s="66">
        <v>37.47</v>
      </c>
      <c r="G61" s="66">
        <f t="shared" si="10"/>
        <v>34.1</v>
      </c>
      <c r="H61" s="66">
        <f t="shared" si="11"/>
        <v>14.61</v>
      </c>
      <c r="I61" s="68">
        <f t="shared" si="12"/>
        <v>7331.5</v>
      </c>
      <c r="J61" s="68">
        <f t="shared" si="13"/>
        <v>3141.15</v>
      </c>
      <c r="K61" s="68">
        <f t="shared" si="14"/>
        <v>10472.65</v>
      </c>
      <c r="L61" s="29"/>
      <c r="M61" s="29"/>
      <c r="N61" s="29"/>
      <c r="O61" s="28"/>
      <c r="P61" s="28"/>
      <c r="Q61" s="28"/>
      <c r="R61" s="28"/>
      <c r="S61" s="28"/>
      <c r="T61" s="28"/>
    </row>
    <row r="62" spans="1:20" s="24" customFormat="1" ht="27" customHeight="1">
      <c r="A62" s="63" t="s">
        <v>188</v>
      </c>
      <c r="B62" s="81" t="s">
        <v>189</v>
      </c>
      <c r="C62" s="65" t="s">
        <v>190</v>
      </c>
      <c r="D62" s="65" t="s">
        <v>98</v>
      </c>
      <c r="E62" s="66">
        <v>225</v>
      </c>
      <c r="F62" s="66">
        <v>7.96</v>
      </c>
      <c r="G62" s="66">
        <f t="shared" si="10"/>
        <v>7.24</v>
      </c>
      <c r="H62" s="66">
        <f t="shared" si="11"/>
        <v>3.1</v>
      </c>
      <c r="I62" s="68">
        <f t="shared" si="12"/>
        <v>1629</v>
      </c>
      <c r="J62" s="68">
        <f t="shared" si="13"/>
        <v>697.5</v>
      </c>
      <c r="K62" s="68">
        <f t="shared" si="14"/>
        <v>2326.5</v>
      </c>
      <c r="L62" s="28"/>
      <c r="M62" s="28"/>
      <c r="N62" s="28"/>
      <c r="O62" s="28"/>
      <c r="P62" s="28"/>
      <c r="Q62" s="28"/>
      <c r="R62" s="28"/>
      <c r="S62" s="28"/>
      <c r="T62" s="28"/>
    </row>
    <row r="63" spans="1:20" s="24" customFormat="1" ht="27" customHeight="1">
      <c r="A63" s="63" t="s">
        <v>191</v>
      </c>
      <c r="B63" s="81" t="s">
        <v>156</v>
      </c>
      <c r="C63" s="65" t="s">
        <v>192</v>
      </c>
      <c r="D63" s="65" t="s">
        <v>66</v>
      </c>
      <c r="E63" s="66">
        <v>125</v>
      </c>
      <c r="F63" s="66">
        <v>49.12</v>
      </c>
      <c r="G63" s="66">
        <f t="shared" si="10"/>
        <v>44.7</v>
      </c>
      <c r="H63" s="66">
        <f t="shared" si="11"/>
        <v>19.16</v>
      </c>
      <c r="I63" s="68">
        <f t="shared" si="12"/>
        <v>5587.5</v>
      </c>
      <c r="J63" s="68">
        <f t="shared" si="13"/>
        <v>2395</v>
      </c>
      <c r="K63" s="68">
        <f t="shared" si="14"/>
        <v>7982.5</v>
      </c>
      <c r="L63" s="28"/>
      <c r="M63" s="28"/>
      <c r="N63" s="28"/>
      <c r="O63" s="28"/>
      <c r="P63" s="28"/>
      <c r="Q63" s="28"/>
      <c r="R63" s="28"/>
      <c r="S63" s="28"/>
      <c r="T63" s="28"/>
    </row>
    <row r="64" spans="1:20" s="24" customFormat="1" ht="15" customHeight="1">
      <c r="A64" s="70"/>
      <c r="B64" s="70"/>
      <c r="C64" s="71" t="s">
        <v>62</v>
      </c>
      <c r="D64" s="87"/>
      <c r="E64" s="85"/>
      <c r="F64" s="85"/>
      <c r="G64" s="85"/>
      <c r="H64" s="85"/>
      <c r="I64" s="75">
        <f>SUM(I58:I63)</f>
        <v>23806.29</v>
      </c>
      <c r="J64" s="75">
        <f>SUM(J58:J63)</f>
        <v>10202.189999999999</v>
      </c>
      <c r="K64" s="75">
        <f>SUM(K58:K63)</f>
        <v>34008.479999999996</v>
      </c>
      <c r="L64" s="28"/>
      <c r="M64" s="28"/>
      <c r="N64" s="28"/>
      <c r="O64" s="28"/>
      <c r="P64" s="28"/>
      <c r="Q64" s="28"/>
      <c r="R64" s="28"/>
      <c r="S64" s="28"/>
      <c r="T64" s="28"/>
    </row>
    <row r="65" spans="1:20" s="24" customFormat="1" ht="16.5" customHeight="1">
      <c r="A65" s="76" t="s">
        <v>27</v>
      </c>
      <c r="B65" s="77"/>
      <c r="C65" s="78" t="s">
        <v>28</v>
      </c>
      <c r="D65" s="86"/>
      <c r="E65" s="80"/>
      <c r="F65" s="80"/>
      <c r="G65" s="80"/>
      <c r="H65" s="80"/>
      <c r="I65" s="80"/>
      <c r="J65" s="80"/>
      <c r="K65" s="80"/>
      <c r="L65" s="28"/>
      <c r="M65" s="28"/>
      <c r="N65" s="28"/>
      <c r="O65" s="28"/>
      <c r="P65" s="28"/>
      <c r="Q65" s="28"/>
      <c r="R65" s="28"/>
      <c r="S65" s="28"/>
      <c r="T65" s="28"/>
    </row>
    <row r="66" spans="1:20" s="24" customFormat="1" ht="24.75" customHeight="1">
      <c r="A66" s="63" t="s">
        <v>193</v>
      </c>
      <c r="B66" s="81">
        <v>5974</v>
      </c>
      <c r="C66" s="65" t="s">
        <v>194</v>
      </c>
      <c r="D66" s="65" t="s">
        <v>66</v>
      </c>
      <c r="E66" s="66">
        <v>451.51</v>
      </c>
      <c r="F66" s="66">
        <v>3.34</v>
      </c>
      <c r="G66" s="66">
        <f>ROUND(F66*0.7*1.3,2)</f>
        <v>3.04</v>
      </c>
      <c r="H66" s="66">
        <f>ROUND(F66*0.3*1.3,2)</f>
        <v>1.3</v>
      </c>
      <c r="I66" s="68">
        <f>ROUND(E66*G66,2)</f>
        <v>1372.59</v>
      </c>
      <c r="J66" s="68">
        <f>ROUND(E66*H66,2)</f>
        <v>586.96</v>
      </c>
      <c r="K66" s="68">
        <f>I66+J66</f>
        <v>1959.55</v>
      </c>
      <c r="L66" s="28"/>
      <c r="M66" s="28"/>
      <c r="N66" s="28"/>
      <c r="O66" s="28"/>
      <c r="P66" s="28"/>
      <c r="Q66" s="28"/>
      <c r="R66" s="28"/>
      <c r="S66" s="28"/>
      <c r="T66" s="28"/>
    </row>
    <row r="67" spans="1:20" s="24" customFormat="1" ht="27" customHeight="1">
      <c r="A67" s="63" t="s">
        <v>195</v>
      </c>
      <c r="B67" s="81" t="s">
        <v>196</v>
      </c>
      <c r="C67" s="65" t="s">
        <v>197</v>
      </c>
      <c r="D67" s="65" t="s">
        <v>66</v>
      </c>
      <c r="E67" s="66">
        <v>425.36</v>
      </c>
      <c r="F67" s="66">
        <v>15.45</v>
      </c>
      <c r="G67" s="66">
        <f>ROUND(F67*0.7*1.3,2)</f>
        <v>14.06</v>
      </c>
      <c r="H67" s="66">
        <f>ROUND(F67*0.3*1.3,2)</f>
        <v>6.03</v>
      </c>
      <c r="I67" s="68">
        <f>ROUND(E67*G67,2)</f>
        <v>5980.56</v>
      </c>
      <c r="J67" s="68">
        <f>ROUND(E67*H67,2)</f>
        <v>2564.92</v>
      </c>
      <c r="K67" s="68">
        <f>I67+J67</f>
        <v>8545.48</v>
      </c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4" customFormat="1" ht="25.5" customHeight="1">
      <c r="A68" s="63" t="s">
        <v>198</v>
      </c>
      <c r="B68" s="81" t="s">
        <v>199</v>
      </c>
      <c r="C68" s="65" t="s">
        <v>200</v>
      </c>
      <c r="D68" s="65" t="s">
        <v>66</v>
      </c>
      <c r="E68" s="66">
        <v>425.36</v>
      </c>
      <c r="F68" s="66">
        <v>10.44</v>
      </c>
      <c r="G68" s="66">
        <f>ROUND(F68*0.7*1.3,2)</f>
        <v>9.5</v>
      </c>
      <c r="H68" s="66">
        <f>ROUND(F68*0.3*1.3,2)</f>
        <v>4.07</v>
      </c>
      <c r="I68" s="68">
        <f>ROUND(E68*G68,2)</f>
        <v>4040.92</v>
      </c>
      <c r="J68" s="68">
        <f>ROUND(E68*H68,2)</f>
        <v>1731.22</v>
      </c>
      <c r="K68" s="68">
        <f>I68+J68</f>
        <v>5772.14</v>
      </c>
      <c r="L68" s="29"/>
      <c r="M68" s="29"/>
      <c r="N68" s="29"/>
      <c r="O68" s="28"/>
      <c r="P68" s="28"/>
      <c r="Q68" s="28"/>
      <c r="R68" s="28"/>
      <c r="S68" s="28"/>
      <c r="T68" s="28"/>
    </row>
    <row r="69" spans="1:20" s="24" customFormat="1" ht="25.5" customHeight="1">
      <c r="A69" s="63" t="s">
        <v>201</v>
      </c>
      <c r="B69" s="81" t="s">
        <v>202</v>
      </c>
      <c r="C69" s="65" t="s">
        <v>203</v>
      </c>
      <c r="D69" s="65" t="s">
        <v>66</v>
      </c>
      <c r="E69" s="66">
        <v>26.15</v>
      </c>
      <c r="F69" s="66">
        <v>40.15</v>
      </c>
      <c r="G69" s="66">
        <f>ROUND(F69*0.7*1.3,2)</f>
        <v>36.54</v>
      </c>
      <c r="H69" s="66">
        <f>ROUND(F69*0.3*1.3,2)</f>
        <v>15.66</v>
      </c>
      <c r="I69" s="68">
        <f>ROUND(E69*G69,2)</f>
        <v>955.52</v>
      </c>
      <c r="J69" s="68">
        <f>ROUND(E69*H69,2)</f>
        <v>409.51</v>
      </c>
      <c r="K69" s="68">
        <f>I69+J69</f>
        <v>1365.03</v>
      </c>
      <c r="L69" s="29"/>
      <c r="M69" s="29"/>
      <c r="N69" s="29"/>
      <c r="O69" s="28"/>
      <c r="P69" s="28"/>
      <c r="Q69" s="28"/>
      <c r="R69" s="28"/>
      <c r="S69" s="28"/>
      <c r="T69" s="28"/>
    </row>
    <row r="70" spans="1:20" s="24" customFormat="1" ht="15" customHeight="1">
      <c r="A70" s="70"/>
      <c r="B70" s="70"/>
      <c r="C70" s="71" t="s">
        <v>62</v>
      </c>
      <c r="D70" s="87"/>
      <c r="E70" s="85"/>
      <c r="F70" s="85"/>
      <c r="G70" s="85"/>
      <c r="H70" s="85"/>
      <c r="I70" s="75">
        <f>SUM(I66:I69)</f>
        <v>12349.59</v>
      </c>
      <c r="J70" s="75">
        <f>SUM(J66:J69)</f>
        <v>5292.610000000001</v>
      </c>
      <c r="K70" s="75">
        <f>SUM(K66:K69)</f>
        <v>17642.199999999997</v>
      </c>
      <c r="L70" s="29"/>
      <c r="M70" s="28"/>
      <c r="N70" s="28"/>
      <c r="O70" s="28"/>
      <c r="P70" s="28"/>
      <c r="Q70" s="28"/>
      <c r="R70" s="28"/>
      <c r="S70" s="28"/>
      <c r="T70" s="28"/>
    </row>
    <row r="71" spans="1:20" s="24" customFormat="1" ht="19.5" customHeight="1">
      <c r="A71" s="76" t="s">
        <v>29</v>
      </c>
      <c r="B71" s="77"/>
      <c r="C71" s="78" t="s">
        <v>428</v>
      </c>
      <c r="D71" s="86"/>
      <c r="E71" s="80"/>
      <c r="F71" s="80"/>
      <c r="G71" s="80"/>
      <c r="H71" s="80"/>
      <c r="I71" s="80"/>
      <c r="J71" s="80"/>
      <c r="K71" s="80"/>
      <c r="L71" s="29"/>
      <c r="M71" s="28"/>
      <c r="N71" s="28"/>
      <c r="O71" s="28"/>
      <c r="P71" s="28"/>
      <c r="Q71" s="28"/>
      <c r="R71" s="28"/>
      <c r="S71" s="28"/>
      <c r="T71" s="28"/>
    </row>
    <row r="72" spans="1:20" s="24" customFormat="1" ht="25.5" customHeight="1">
      <c r="A72" s="63" t="s">
        <v>204</v>
      </c>
      <c r="B72" s="81" t="s">
        <v>205</v>
      </c>
      <c r="C72" s="65" t="s">
        <v>206</v>
      </c>
      <c r="D72" s="65" t="s">
        <v>66</v>
      </c>
      <c r="E72" s="66">
        <v>18.9</v>
      </c>
      <c r="F72" s="66">
        <v>326.04</v>
      </c>
      <c r="G72" s="66">
        <f aca="true" t="shared" si="15" ref="G72:G78">ROUND(F72*0.7*1.3,2)</f>
        <v>296.7</v>
      </c>
      <c r="H72" s="66">
        <f aca="true" t="shared" si="16" ref="H72:H78">ROUND(F72*0.3*1.3,2)</f>
        <v>127.16</v>
      </c>
      <c r="I72" s="68">
        <f aca="true" t="shared" si="17" ref="I72:I78">ROUND(E72*G72,2)</f>
        <v>5607.63</v>
      </c>
      <c r="J72" s="68">
        <f aca="true" t="shared" si="18" ref="J72:J78">ROUND(E72*H72,2)</f>
        <v>2403.32</v>
      </c>
      <c r="K72" s="68">
        <f aca="true" t="shared" si="19" ref="K72:K78">I72+J72</f>
        <v>8010.950000000001</v>
      </c>
      <c r="L72" s="29"/>
      <c r="M72" s="28"/>
      <c r="N72" s="28"/>
      <c r="O72" s="28"/>
      <c r="P72" s="28"/>
      <c r="Q72" s="28"/>
      <c r="R72" s="28"/>
      <c r="S72" s="28"/>
      <c r="T72" s="28"/>
    </row>
    <row r="73" spans="1:20" s="24" customFormat="1" ht="25.5" customHeight="1">
      <c r="A73" s="63" t="s">
        <v>207</v>
      </c>
      <c r="B73" s="81" t="s">
        <v>208</v>
      </c>
      <c r="C73" s="65" t="s">
        <v>209</v>
      </c>
      <c r="D73" s="65" t="s">
        <v>61</v>
      </c>
      <c r="E73" s="66">
        <v>6.21</v>
      </c>
      <c r="F73" s="66">
        <v>302.91</v>
      </c>
      <c r="G73" s="66">
        <f t="shared" si="15"/>
        <v>275.65</v>
      </c>
      <c r="H73" s="66">
        <f t="shared" si="16"/>
        <v>118.13</v>
      </c>
      <c r="I73" s="68">
        <f t="shared" si="17"/>
        <v>1711.79</v>
      </c>
      <c r="J73" s="68">
        <f t="shared" si="18"/>
        <v>733.59</v>
      </c>
      <c r="K73" s="68">
        <f t="shared" si="19"/>
        <v>2445.38</v>
      </c>
      <c r="L73" s="29"/>
      <c r="M73" s="28"/>
      <c r="N73" s="28"/>
      <c r="O73" s="28"/>
      <c r="P73" s="28"/>
      <c r="Q73" s="28"/>
      <c r="R73" s="28"/>
      <c r="S73" s="28"/>
      <c r="T73" s="28"/>
    </row>
    <row r="74" spans="1:20" s="24" customFormat="1" ht="12.75" customHeight="1">
      <c r="A74" s="63" t="s">
        <v>210</v>
      </c>
      <c r="B74" s="81" t="s">
        <v>211</v>
      </c>
      <c r="C74" s="65" t="s">
        <v>212</v>
      </c>
      <c r="D74" s="65" t="s">
        <v>61</v>
      </c>
      <c r="E74" s="66">
        <v>38.7</v>
      </c>
      <c r="F74" s="66">
        <v>188.26</v>
      </c>
      <c r="G74" s="66">
        <f t="shared" si="15"/>
        <v>171.32</v>
      </c>
      <c r="H74" s="66">
        <f t="shared" si="16"/>
        <v>73.42</v>
      </c>
      <c r="I74" s="68">
        <f t="shared" si="17"/>
        <v>6630.08</v>
      </c>
      <c r="J74" s="68">
        <f t="shared" si="18"/>
        <v>2841.35</v>
      </c>
      <c r="K74" s="68">
        <f t="shared" si="19"/>
        <v>9471.43</v>
      </c>
      <c r="L74" s="28"/>
      <c r="M74" s="28"/>
      <c r="N74" s="28"/>
      <c r="O74" s="28"/>
      <c r="P74" s="28"/>
      <c r="Q74" s="28"/>
      <c r="R74" s="28"/>
      <c r="S74" s="28"/>
      <c r="T74" s="28"/>
    </row>
    <row r="75" spans="1:20" s="24" customFormat="1" ht="15" customHeight="1">
      <c r="A75" s="63" t="s">
        <v>213</v>
      </c>
      <c r="B75" s="81" t="s">
        <v>214</v>
      </c>
      <c r="C75" s="65" t="s">
        <v>215</v>
      </c>
      <c r="D75" s="65" t="s">
        <v>61</v>
      </c>
      <c r="E75" s="66">
        <v>3.2</v>
      </c>
      <c r="F75" s="66">
        <v>72.96</v>
      </c>
      <c r="G75" s="66">
        <f t="shared" si="15"/>
        <v>66.39</v>
      </c>
      <c r="H75" s="66">
        <f t="shared" si="16"/>
        <v>28.45</v>
      </c>
      <c r="I75" s="68">
        <f t="shared" si="17"/>
        <v>212.45</v>
      </c>
      <c r="J75" s="68">
        <f t="shared" si="18"/>
        <v>91.04</v>
      </c>
      <c r="K75" s="68">
        <f t="shared" si="19"/>
        <v>303.49</v>
      </c>
      <c r="L75" s="29"/>
      <c r="M75" s="29"/>
      <c r="N75" s="29"/>
      <c r="O75" s="28"/>
      <c r="P75" s="28"/>
      <c r="Q75" s="28"/>
      <c r="R75" s="28"/>
      <c r="S75" s="28"/>
      <c r="T75" s="28"/>
    </row>
    <row r="76" spans="1:20" s="24" customFormat="1" ht="25.5" customHeight="1">
      <c r="A76" s="63" t="s">
        <v>216</v>
      </c>
      <c r="B76" s="81" t="s">
        <v>217</v>
      </c>
      <c r="C76" s="65" t="s">
        <v>425</v>
      </c>
      <c r="D76" s="65" t="s">
        <v>61</v>
      </c>
      <c r="E76" s="66">
        <v>38.7</v>
      </c>
      <c r="F76" s="66">
        <v>155.28</v>
      </c>
      <c r="G76" s="66">
        <f t="shared" si="15"/>
        <v>141.3</v>
      </c>
      <c r="H76" s="66">
        <f t="shared" si="16"/>
        <v>60.56</v>
      </c>
      <c r="I76" s="68">
        <f t="shared" si="17"/>
        <v>5468.31</v>
      </c>
      <c r="J76" s="68">
        <f t="shared" si="18"/>
        <v>2343.67</v>
      </c>
      <c r="K76" s="68">
        <f t="shared" si="19"/>
        <v>7811.9800000000005</v>
      </c>
      <c r="L76" s="29"/>
      <c r="M76" s="29"/>
      <c r="N76" s="29"/>
      <c r="O76" s="28"/>
      <c r="P76" s="28"/>
      <c r="Q76" s="28"/>
      <c r="R76" s="28"/>
      <c r="S76" s="28"/>
      <c r="T76" s="28"/>
    </row>
    <row r="77" spans="1:20" s="24" customFormat="1" ht="15" customHeight="1">
      <c r="A77" s="63" t="s">
        <v>218</v>
      </c>
      <c r="B77" s="81" t="s">
        <v>219</v>
      </c>
      <c r="C77" s="65" t="s">
        <v>220</v>
      </c>
      <c r="D77" s="65" t="s">
        <v>221</v>
      </c>
      <c r="E77" s="66">
        <v>24.8</v>
      </c>
      <c r="F77" s="66">
        <v>110</v>
      </c>
      <c r="G77" s="66">
        <f t="shared" si="15"/>
        <v>100.1</v>
      </c>
      <c r="H77" s="66">
        <f t="shared" si="16"/>
        <v>42.9</v>
      </c>
      <c r="I77" s="68">
        <f t="shared" si="17"/>
        <v>2482.48</v>
      </c>
      <c r="J77" s="68">
        <f t="shared" si="18"/>
        <v>1063.92</v>
      </c>
      <c r="K77" s="68">
        <f t="shared" si="19"/>
        <v>3546.4</v>
      </c>
      <c r="L77" s="28"/>
      <c r="M77" s="28"/>
      <c r="O77" s="28"/>
      <c r="P77" s="28"/>
      <c r="Q77" s="28"/>
      <c r="R77" s="28"/>
      <c r="S77" s="28"/>
      <c r="T77" s="28"/>
    </row>
    <row r="78" spans="1:20" s="24" customFormat="1" ht="25.5" customHeight="1">
      <c r="A78" s="63" t="s">
        <v>222</v>
      </c>
      <c r="B78" s="81" t="s">
        <v>223</v>
      </c>
      <c r="C78" s="65" t="s">
        <v>224</v>
      </c>
      <c r="D78" s="65" t="s">
        <v>225</v>
      </c>
      <c r="E78" s="66">
        <v>2</v>
      </c>
      <c r="F78" s="66">
        <v>1331.71</v>
      </c>
      <c r="G78" s="66">
        <f t="shared" si="15"/>
        <v>1211.86</v>
      </c>
      <c r="H78" s="66">
        <f t="shared" si="16"/>
        <v>519.37</v>
      </c>
      <c r="I78" s="68">
        <f t="shared" si="17"/>
        <v>2423.72</v>
      </c>
      <c r="J78" s="68">
        <f t="shared" si="18"/>
        <v>1038.74</v>
      </c>
      <c r="K78" s="68">
        <f t="shared" si="19"/>
        <v>3462.46</v>
      </c>
      <c r="L78" s="28"/>
      <c r="M78" s="28"/>
      <c r="N78" s="28"/>
      <c r="O78" s="28"/>
      <c r="P78" s="28"/>
      <c r="Q78" s="28"/>
      <c r="R78" s="28"/>
      <c r="S78" s="28"/>
      <c r="T78" s="28"/>
    </row>
    <row r="79" spans="1:20" s="24" customFormat="1" ht="18.75" customHeight="1">
      <c r="A79" s="70"/>
      <c r="B79" s="70"/>
      <c r="C79" s="71" t="s">
        <v>62</v>
      </c>
      <c r="D79" s="87"/>
      <c r="E79" s="85"/>
      <c r="F79" s="85"/>
      <c r="G79" s="85"/>
      <c r="H79" s="85"/>
      <c r="I79" s="75">
        <f>SUM(I72:I78)</f>
        <v>24536.460000000003</v>
      </c>
      <c r="J79" s="75">
        <f>SUM(J72:J78)</f>
        <v>10515.630000000001</v>
      </c>
      <c r="K79" s="75">
        <f>SUM(K72:K78)</f>
        <v>35052.090000000004</v>
      </c>
      <c r="L79" s="28"/>
      <c r="M79" s="28"/>
      <c r="N79" s="28"/>
      <c r="O79" s="28"/>
      <c r="P79" s="28"/>
      <c r="Q79" s="28"/>
      <c r="R79" s="28"/>
      <c r="S79" s="28"/>
      <c r="T79" s="28"/>
    </row>
    <row r="80" spans="1:20" s="24" customFormat="1" ht="20.25" customHeight="1">
      <c r="A80" s="76" t="s">
        <v>31</v>
      </c>
      <c r="B80" s="76"/>
      <c r="C80" s="78" t="s">
        <v>32</v>
      </c>
      <c r="D80" s="86"/>
      <c r="E80" s="80"/>
      <c r="F80" s="80"/>
      <c r="G80" s="80"/>
      <c r="H80" s="80"/>
      <c r="I80" s="80"/>
      <c r="J80" s="80"/>
      <c r="K80" s="80"/>
      <c r="L80" s="28"/>
      <c r="M80" s="28"/>
      <c r="N80" s="28"/>
      <c r="O80" s="28"/>
      <c r="P80" s="28"/>
      <c r="Q80" s="28"/>
      <c r="R80" s="28"/>
      <c r="S80" s="28"/>
      <c r="T80" s="28"/>
    </row>
    <row r="81" spans="1:20" s="24" customFormat="1" ht="63" customHeight="1">
      <c r="A81" s="63" t="s">
        <v>226</v>
      </c>
      <c r="B81" s="81" t="s">
        <v>227</v>
      </c>
      <c r="C81" s="65" t="s">
        <v>228</v>
      </c>
      <c r="D81" s="65" t="s">
        <v>229</v>
      </c>
      <c r="E81" s="66">
        <v>9</v>
      </c>
      <c r="F81" s="66">
        <v>99.5</v>
      </c>
      <c r="G81" s="66">
        <f>ROUND(F81*0.7*1.3,2)</f>
        <v>90.55</v>
      </c>
      <c r="H81" s="66">
        <f>ROUND(F81*0.3*1.3,2)</f>
        <v>38.81</v>
      </c>
      <c r="I81" s="68">
        <f aca="true" t="shared" si="20" ref="I81:I89">ROUND(E81*G81,2)</f>
        <v>814.95</v>
      </c>
      <c r="J81" s="68">
        <f aca="true" t="shared" si="21" ref="J81:J89">ROUND(E81*H81,2)</f>
        <v>349.29</v>
      </c>
      <c r="K81" s="68">
        <f aca="true" t="shared" si="22" ref="K81:K89">I81+J81</f>
        <v>1164.24</v>
      </c>
      <c r="L81" s="28"/>
      <c r="M81" s="28"/>
      <c r="N81" s="28"/>
      <c r="O81" s="28"/>
      <c r="P81" s="28"/>
      <c r="Q81" s="28"/>
      <c r="R81" s="28"/>
      <c r="S81" s="28"/>
      <c r="T81" s="28"/>
    </row>
    <row r="82" spans="1:20" s="24" customFormat="1" ht="20.25" customHeight="1">
      <c r="A82" s="63" t="s">
        <v>230</v>
      </c>
      <c r="B82" s="81" t="s">
        <v>231</v>
      </c>
      <c r="C82" s="65" t="s">
        <v>232</v>
      </c>
      <c r="D82" s="65" t="s">
        <v>221</v>
      </c>
      <c r="E82" s="66">
        <v>68.7</v>
      </c>
      <c r="F82" s="66">
        <v>12.03</v>
      </c>
      <c r="G82" s="66">
        <f>ROUND(F82*0.7*1.3,2)</f>
        <v>10.95</v>
      </c>
      <c r="H82" s="66">
        <f>ROUND(F82*0.3*1.3,2)</f>
        <v>4.69</v>
      </c>
      <c r="I82" s="68">
        <f t="shared" si="20"/>
        <v>752.27</v>
      </c>
      <c r="J82" s="68">
        <f t="shared" si="21"/>
        <v>322.2</v>
      </c>
      <c r="K82" s="68">
        <f t="shared" si="22"/>
        <v>1074.47</v>
      </c>
      <c r="L82" s="28"/>
      <c r="M82" s="28"/>
      <c r="N82" s="28"/>
      <c r="O82" s="28"/>
      <c r="P82" s="28"/>
      <c r="Q82" s="28"/>
      <c r="R82" s="28"/>
      <c r="S82" s="28"/>
      <c r="T82" s="28"/>
    </row>
    <row r="83" spans="1:20" s="24" customFormat="1" ht="38.25" customHeight="1">
      <c r="A83" s="63" t="s">
        <v>233</v>
      </c>
      <c r="B83" s="81" t="s">
        <v>234</v>
      </c>
      <c r="C83" s="65" t="s">
        <v>235</v>
      </c>
      <c r="D83" s="65" t="s">
        <v>229</v>
      </c>
      <c r="E83" s="66">
        <v>12</v>
      </c>
      <c r="F83" s="66">
        <v>57.62</v>
      </c>
      <c r="G83" s="66">
        <f>ROUND(F83*0.7*1.3,2)</f>
        <v>52.43</v>
      </c>
      <c r="H83" s="66">
        <f>ROUND(F83*0.3*1.3,2)</f>
        <v>22.47</v>
      </c>
      <c r="I83" s="68">
        <f t="shared" si="20"/>
        <v>629.16</v>
      </c>
      <c r="J83" s="68">
        <f t="shared" si="21"/>
        <v>269.64</v>
      </c>
      <c r="K83" s="68">
        <f t="shared" si="22"/>
        <v>898.8</v>
      </c>
      <c r="L83" s="28"/>
      <c r="M83" s="28"/>
      <c r="N83" s="28"/>
      <c r="O83" s="28"/>
      <c r="P83" s="28"/>
      <c r="Q83" s="28"/>
      <c r="R83" s="28"/>
      <c r="S83" s="28"/>
      <c r="T83" s="28"/>
    </row>
    <row r="84" spans="1:20" s="24" customFormat="1" ht="51">
      <c r="A84" s="63" t="s">
        <v>236</v>
      </c>
      <c r="B84" s="81" t="s">
        <v>237</v>
      </c>
      <c r="C84" s="65" t="s">
        <v>238</v>
      </c>
      <c r="D84" s="65" t="s">
        <v>229</v>
      </c>
      <c r="E84" s="66">
        <v>6</v>
      </c>
      <c r="F84" s="66">
        <v>71.88</v>
      </c>
      <c r="G84" s="66">
        <f>ROUND(F84*0.7*1.3,2)</f>
        <v>65.41</v>
      </c>
      <c r="H84" s="66">
        <f>ROUND(F84*0.3*1.3,2)</f>
        <v>28.03</v>
      </c>
      <c r="I84" s="68">
        <f t="shared" si="20"/>
        <v>392.46</v>
      </c>
      <c r="J84" s="68">
        <f t="shared" si="21"/>
        <v>168.18</v>
      </c>
      <c r="K84" s="68">
        <f t="shared" si="22"/>
        <v>560.64</v>
      </c>
      <c r="L84" s="28"/>
      <c r="M84" s="28"/>
      <c r="N84" s="28"/>
      <c r="O84" s="28"/>
      <c r="P84" s="28"/>
      <c r="Q84" s="28"/>
      <c r="R84" s="28"/>
      <c r="S84" s="28"/>
      <c r="T84" s="28"/>
    </row>
    <row r="85" spans="1:20" s="24" customFormat="1" ht="25.5">
      <c r="A85" s="63" t="s">
        <v>239</v>
      </c>
      <c r="B85" s="81" t="s">
        <v>240</v>
      </c>
      <c r="C85" s="65" t="s">
        <v>241</v>
      </c>
      <c r="D85" s="65" t="s">
        <v>242</v>
      </c>
      <c r="E85" s="66">
        <v>8.5</v>
      </c>
      <c r="F85" s="66">
        <v>18.05</v>
      </c>
      <c r="G85" s="66">
        <f>ROUND(F85*0*1.3,2)</f>
        <v>0</v>
      </c>
      <c r="H85" s="66">
        <f>ROUND(F85*1*1.3,2)</f>
        <v>23.47</v>
      </c>
      <c r="I85" s="68">
        <f t="shared" si="20"/>
        <v>0</v>
      </c>
      <c r="J85" s="68">
        <f t="shared" si="21"/>
        <v>199.5</v>
      </c>
      <c r="K85" s="68">
        <f t="shared" si="22"/>
        <v>199.5</v>
      </c>
      <c r="L85" s="28"/>
      <c r="M85" s="28"/>
      <c r="N85" s="28"/>
      <c r="O85" s="28"/>
      <c r="P85" s="28"/>
      <c r="Q85" s="28"/>
      <c r="R85" s="28"/>
      <c r="S85" s="28"/>
      <c r="T85" s="28"/>
    </row>
    <row r="86" spans="1:20" s="24" customFormat="1" ht="20.25" customHeight="1">
      <c r="A86" s="63" t="s">
        <v>243</v>
      </c>
      <c r="B86" s="81" t="s">
        <v>244</v>
      </c>
      <c r="C86" s="65" t="s">
        <v>245</v>
      </c>
      <c r="D86" s="65" t="s">
        <v>221</v>
      </c>
      <c r="E86" s="66">
        <v>52</v>
      </c>
      <c r="F86" s="66">
        <v>14.58</v>
      </c>
      <c r="G86" s="66">
        <f>ROUND(F86*0.7*1.3,2)</f>
        <v>13.27</v>
      </c>
      <c r="H86" s="66">
        <f>ROUND(F86*0.3*1.3,2)</f>
        <v>5.69</v>
      </c>
      <c r="I86" s="68">
        <f t="shared" si="20"/>
        <v>690.04</v>
      </c>
      <c r="J86" s="68">
        <f t="shared" si="21"/>
        <v>295.88</v>
      </c>
      <c r="K86" s="68">
        <f t="shared" si="22"/>
        <v>985.92</v>
      </c>
      <c r="L86" s="28"/>
      <c r="M86" s="28"/>
      <c r="N86" s="28"/>
      <c r="O86" s="28"/>
      <c r="P86" s="28"/>
      <c r="Q86" s="28"/>
      <c r="R86" s="28"/>
      <c r="S86" s="28"/>
      <c r="T86" s="28"/>
    </row>
    <row r="87" spans="1:20" s="24" customFormat="1" ht="38.25" customHeight="1">
      <c r="A87" s="63" t="s">
        <v>246</v>
      </c>
      <c r="B87" s="81" t="s">
        <v>247</v>
      </c>
      <c r="C87" s="65" t="s">
        <v>248</v>
      </c>
      <c r="D87" s="65" t="s">
        <v>229</v>
      </c>
      <c r="E87" s="66">
        <v>3</v>
      </c>
      <c r="F87" s="66">
        <v>25.56</v>
      </c>
      <c r="G87" s="66">
        <f>ROUND(F87*0.7*1.3,2)</f>
        <v>23.26</v>
      </c>
      <c r="H87" s="66">
        <f>ROUND(F87*0.3*1.3,2)</f>
        <v>9.97</v>
      </c>
      <c r="I87" s="68">
        <f t="shared" si="20"/>
        <v>69.78</v>
      </c>
      <c r="J87" s="68">
        <f t="shared" si="21"/>
        <v>29.91</v>
      </c>
      <c r="K87" s="68">
        <f t="shared" si="22"/>
        <v>99.69</v>
      </c>
      <c r="L87" s="28"/>
      <c r="M87" s="28"/>
      <c r="N87" s="28"/>
      <c r="O87" s="28"/>
      <c r="P87" s="28"/>
      <c r="Q87" s="28"/>
      <c r="R87" s="28"/>
      <c r="S87" s="28"/>
      <c r="T87" s="28"/>
    </row>
    <row r="88" spans="1:20" s="24" customFormat="1" ht="15" customHeight="1">
      <c r="A88" s="63" t="s">
        <v>249</v>
      </c>
      <c r="B88" s="81" t="s">
        <v>250</v>
      </c>
      <c r="C88" s="65" t="s">
        <v>251</v>
      </c>
      <c r="D88" s="65" t="s">
        <v>229</v>
      </c>
      <c r="E88" s="66">
        <v>1</v>
      </c>
      <c r="F88" s="66">
        <v>895.85</v>
      </c>
      <c r="G88" s="66">
        <f>ROUND(F88*0.7*1.3,2)</f>
        <v>815.22</v>
      </c>
      <c r="H88" s="66">
        <f>ROUND(F88*0.3*1.3,2)</f>
        <v>349.38</v>
      </c>
      <c r="I88" s="68">
        <f t="shared" si="20"/>
        <v>815.22</v>
      </c>
      <c r="J88" s="68">
        <f t="shared" si="21"/>
        <v>349.38</v>
      </c>
      <c r="K88" s="68">
        <f t="shared" si="22"/>
        <v>1164.6</v>
      </c>
      <c r="L88" s="28"/>
      <c r="M88" s="28"/>
      <c r="N88" s="28"/>
      <c r="O88" s="28"/>
      <c r="P88" s="28"/>
      <c r="Q88" s="28"/>
      <c r="R88" s="28"/>
      <c r="S88" s="28"/>
      <c r="T88" s="28"/>
    </row>
    <row r="89" spans="1:20" s="24" customFormat="1" ht="15" customHeight="1">
      <c r="A89" s="63" t="s">
        <v>252</v>
      </c>
      <c r="B89" s="81" t="s">
        <v>253</v>
      </c>
      <c r="C89" s="65" t="s">
        <v>254</v>
      </c>
      <c r="D89" s="65" t="s">
        <v>229</v>
      </c>
      <c r="E89" s="66">
        <v>1</v>
      </c>
      <c r="F89" s="66">
        <v>970.22</v>
      </c>
      <c r="G89" s="66">
        <f>ROUND(F89*0.7*1.3,2)</f>
        <v>882.9</v>
      </c>
      <c r="H89" s="66">
        <f>ROUND(F89*0.3*1.3,2)</f>
        <v>378.39</v>
      </c>
      <c r="I89" s="68">
        <f t="shared" si="20"/>
        <v>882.9</v>
      </c>
      <c r="J89" s="68">
        <f t="shared" si="21"/>
        <v>378.39</v>
      </c>
      <c r="K89" s="68">
        <f t="shared" si="22"/>
        <v>1261.29</v>
      </c>
      <c r="L89" s="28"/>
      <c r="M89" s="28"/>
      <c r="N89" s="28"/>
      <c r="O89" s="28"/>
      <c r="P89" s="28"/>
      <c r="Q89" s="28"/>
      <c r="R89" s="28"/>
      <c r="S89" s="28"/>
      <c r="T89" s="28"/>
    </row>
    <row r="90" spans="1:20" s="24" customFormat="1" ht="20.25" customHeight="1">
      <c r="A90" s="70"/>
      <c r="B90" s="70"/>
      <c r="C90" s="71" t="s">
        <v>62</v>
      </c>
      <c r="D90" s="87"/>
      <c r="E90" s="85"/>
      <c r="F90" s="85"/>
      <c r="G90" s="74"/>
      <c r="H90" s="74"/>
      <c r="I90" s="75">
        <f>SUM(I81:I89)</f>
        <v>5046.78</v>
      </c>
      <c r="J90" s="75">
        <f>SUM(J81:J89)</f>
        <v>2362.37</v>
      </c>
      <c r="K90" s="75">
        <f>SUM(K81:K89)</f>
        <v>7409.149999999999</v>
      </c>
      <c r="L90" s="28"/>
      <c r="M90" s="28"/>
      <c r="N90" s="28"/>
      <c r="O90" s="28"/>
      <c r="P90" s="28"/>
      <c r="Q90" s="28"/>
      <c r="R90" s="28"/>
      <c r="S90" s="28"/>
      <c r="T90" s="28"/>
    </row>
    <row r="91" spans="1:20" s="24" customFormat="1" ht="20.25" customHeight="1">
      <c r="A91" s="76" t="s">
        <v>33</v>
      </c>
      <c r="B91" s="90"/>
      <c r="C91" s="78" t="s">
        <v>255</v>
      </c>
      <c r="D91" s="86"/>
      <c r="E91" s="80"/>
      <c r="F91" s="80"/>
      <c r="G91" s="80"/>
      <c r="H91" s="80"/>
      <c r="I91" s="80"/>
      <c r="J91" s="80"/>
      <c r="K91" s="80"/>
      <c r="L91" s="29"/>
      <c r="M91" s="28"/>
      <c r="N91" s="28"/>
      <c r="O91" s="28"/>
      <c r="P91" s="28"/>
      <c r="Q91" s="28"/>
      <c r="R91" s="28"/>
      <c r="S91" s="28"/>
      <c r="T91" s="28"/>
    </row>
    <row r="92" spans="1:20" s="24" customFormat="1" ht="51">
      <c r="A92" s="63" t="s">
        <v>256</v>
      </c>
      <c r="B92" s="81" t="s">
        <v>257</v>
      </c>
      <c r="C92" s="65" t="s">
        <v>426</v>
      </c>
      <c r="D92" s="65" t="s">
        <v>229</v>
      </c>
      <c r="E92" s="66">
        <v>1</v>
      </c>
      <c r="F92" s="66">
        <v>482</v>
      </c>
      <c r="G92" s="66">
        <f aca="true" t="shared" si="23" ref="G92:G98">ROUND(F92*0.7*1.3,2)</f>
        <v>438.62</v>
      </c>
      <c r="H92" s="66">
        <f aca="true" t="shared" si="24" ref="H92:H98">ROUND(F92*0.3*1.3,2)</f>
        <v>187.98</v>
      </c>
      <c r="I92" s="68">
        <f aca="true" t="shared" si="25" ref="I92:I98">ROUND(E92*G92,2)</f>
        <v>438.62</v>
      </c>
      <c r="J92" s="68">
        <f aca="true" t="shared" si="26" ref="J92:J98">ROUND(E92*H92,2)</f>
        <v>187.98</v>
      </c>
      <c r="K92" s="68">
        <f aca="true" t="shared" si="27" ref="K92:K98">I92+J92</f>
        <v>626.6</v>
      </c>
      <c r="L92" s="28"/>
      <c r="M92" s="28"/>
      <c r="N92" s="28"/>
      <c r="O92" s="28"/>
      <c r="P92" s="28"/>
      <c r="Q92" s="28"/>
      <c r="R92" s="28"/>
      <c r="S92" s="28"/>
      <c r="T92" s="28"/>
    </row>
    <row r="93" spans="1:12" s="24" customFormat="1" ht="38.25" customHeight="1">
      <c r="A93" s="63" t="s">
        <v>258</v>
      </c>
      <c r="B93" s="81" t="s">
        <v>259</v>
      </c>
      <c r="C93" s="65" t="s">
        <v>260</v>
      </c>
      <c r="D93" s="65" t="s">
        <v>229</v>
      </c>
      <c r="E93" s="66">
        <v>6</v>
      </c>
      <c r="F93" s="66">
        <v>229.37</v>
      </c>
      <c r="G93" s="66">
        <f t="shared" si="23"/>
        <v>208.73</v>
      </c>
      <c r="H93" s="66">
        <f t="shared" si="24"/>
        <v>89.45</v>
      </c>
      <c r="I93" s="68">
        <f t="shared" si="25"/>
        <v>1252.38</v>
      </c>
      <c r="J93" s="68">
        <f t="shared" si="26"/>
        <v>536.7</v>
      </c>
      <c r="K93" s="68">
        <f t="shared" si="27"/>
        <v>1789.0800000000002</v>
      </c>
      <c r="L93" s="91"/>
    </row>
    <row r="94" spans="1:20" s="24" customFormat="1" ht="24" customHeight="1">
      <c r="A94" s="63" t="s">
        <v>261</v>
      </c>
      <c r="B94" s="81" t="s">
        <v>262</v>
      </c>
      <c r="C94" s="65" t="s">
        <v>263</v>
      </c>
      <c r="D94" s="65" t="s">
        <v>61</v>
      </c>
      <c r="E94" s="66">
        <v>0.72</v>
      </c>
      <c r="F94" s="66">
        <v>226.1</v>
      </c>
      <c r="G94" s="66">
        <f t="shared" si="23"/>
        <v>205.75</v>
      </c>
      <c r="H94" s="66">
        <f t="shared" si="24"/>
        <v>88.18</v>
      </c>
      <c r="I94" s="68">
        <f t="shared" si="25"/>
        <v>148.14</v>
      </c>
      <c r="J94" s="68">
        <f t="shared" si="26"/>
        <v>63.49</v>
      </c>
      <c r="K94" s="68">
        <f t="shared" si="27"/>
        <v>211.63</v>
      </c>
      <c r="L94" s="28"/>
      <c r="M94" s="28"/>
      <c r="N94" s="28"/>
      <c r="O94" s="28"/>
      <c r="P94" s="28"/>
      <c r="Q94" s="28"/>
      <c r="R94" s="28"/>
      <c r="S94" s="28"/>
      <c r="T94" s="28"/>
    </row>
    <row r="95" spans="1:20" s="24" customFormat="1" ht="28.5" customHeight="1">
      <c r="A95" s="63" t="s">
        <v>264</v>
      </c>
      <c r="B95" s="81" t="s">
        <v>265</v>
      </c>
      <c r="C95" s="65" t="s">
        <v>266</v>
      </c>
      <c r="D95" s="65" t="s">
        <v>229</v>
      </c>
      <c r="E95" s="66">
        <v>6</v>
      </c>
      <c r="F95" s="66">
        <v>66.43</v>
      </c>
      <c r="G95" s="66">
        <f t="shared" si="23"/>
        <v>60.45</v>
      </c>
      <c r="H95" s="66">
        <f t="shared" si="24"/>
        <v>25.91</v>
      </c>
      <c r="I95" s="68">
        <f t="shared" si="25"/>
        <v>362.7</v>
      </c>
      <c r="J95" s="68">
        <f t="shared" si="26"/>
        <v>155.46</v>
      </c>
      <c r="K95" s="68">
        <f t="shared" si="27"/>
        <v>518.16</v>
      </c>
      <c r="L95" s="28"/>
      <c r="M95" s="28"/>
      <c r="N95" s="28"/>
      <c r="O95" s="28"/>
      <c r="P95" s="28"/>
      <c r="Q95" s="28"/>
      <c r="R95" s="28"/>
      <c r="S95" s="28"/>
      <c r="T95" s="28"/>
    </row>
    <row r="96" spans="1:20" s="24" customFormat="1" ht="21.75" customHeight="1">
      <c r="A96" s="63" t="s">
        <v>267</v>
      </c>
      <c r="B96" s="81" t="s">
        <v>268</v>
      </c>
      <c r="C96" s="65" t="s">
        <v>269</v>
      </c>
      <c r="D96" s="65" t="s">
        <v>229</v>
      </c>
      <c r="E96" s="66">
        <v>3</v>
      </c>
      <c r="F96" s="66">
        <v>15.68</v>
      </c>
      <c r="G96" s="66">
        <f t="shared" si="23"/>
        <v>14.27</v>
      </c>
      <c r="H96" s="66">
        <f t="shared" si="24"/>
        <v>6.12</v>
      </c>
      <c r="I96" s="68">
        <f t="shared" si="25"/>
        <v>42.81</v>
      </c>
      <c r="J96" s="68">
        <f t="shared" si="26"/>
        <v>18.36</v>
      </c>
      <c r="K96" s="68">
        <f t="shared" si="27"/>
        <v>61.17</v>
      </c>
      <c r="L96" s="28"/>
      <c r="M96" s="28"/>
      <c r="N96" s="28"/>
      <c r="O96" s="28"/>
      <c r="P96" s="28"/>
      <c r="Q96" s="28"/>
      <c r="R96" s="28"/>
      <c r="S96" s="28"/>
      <c r="T96" s="28"/>
    </row>
    <row r="97" spans="1:20" s="24" customFormat="1" ht="25.5" customHeight="1">
      <c r="A97" s="63" t="s">
        <v>270</v>
      </c>
      <c r="B97" s="81" t="s">
        <v>271</v>
      </c>
      <c r="C97" s="65" t="s">
        <v>272</v>
      </c>
      <c r="D97" s="65" t="s">
        <v>229</v>
      </c>
      <c r="E97" s="66">
        <v>3</v>
      </c>
      <c r="F97" s="66">
        <v>36.36</v>
      </c>
      <c r="G97" s="66">
        <f t="shared" si="23"/>
        <v>33.09</v>
      </c>
      <c r="H97" s="66">
        <f t="shared" si="24"/>
        <v>14.18</v>
      </c>
      <c r="I97" s="68">
        <f t="shared" si="25"/>
        <v>99.27</v>
      </c>
      <c r="J97" s="68">
        <f t="shared" si="26"/>
        <v>42.54</v>
      </c>
      <c r="K97" s="68">
        <f t="shared" si="27"/>
        <v>141.81</v>
      </c>
      <c r="L97" s="28"/>
      <c r="M97" s="28"/>
      <c r="N97" s="28"/>
      <c r="O97" s="28"/>
      <c r="P97" s="28"/>
      <c r="Q97" s="28"/>
      <c r="R97" s="28"/>
      <c r="S97" s="28"/>
      <c r="T97" s="28"/>
    </row>
    <row r="98" spans="1:20" s="24" customFormat="1" ht="30.75" customHeight="1">
      <c r="A98" s="63" t="s">
        <v>273</v>
      </c>
      <c r="B98" s="81" t="s">
        <v>274</v>
      </c>
      <c r="C98" s="65" t="s">
        <v>275</v>
      </c>
      <c r="D98" s="65" t="s">
        <v>229</v>
      </c>
      <c r="E98" s="66">
        <v>1</v>
      </c>
      <c r="F98" s="66">
        <v>89.48</v>
      </c>
      <c r="G98" s="66">
        <f t="shared" si="23"/>
        <v>81.43</v>
      </c>
      <c r="H98" s="66">
        <f t="shared" si="24"/>
        <v>34.9</v>
      </c>
      <c r="I98" s="68">
        <f t="shared" si="25"/>
        <v>81.43</v>
      </c>
      <c r="J98" s="68">
        <f t="shared" si="26"/>
        <v>34.9</v>
      </c>
      <c r="K98" s="68">
        <f t="shared" si="27"/>
        <v>116.33000000000001</v>
      </c>
      <c r="L98" s="29"/>
      <c r="M98" s="29"/>
      <c r="N98" s="28"/>
      <c r="O98" s="28"/>
      <c r="P98" s="28"/>
      <c r="Q98" s="28"/>
      <c r="R98" s="28"/>
      <c r="S98" s="28"/>
      <c r="T98" s="28"/>
    </row>
    <row r="99" spans="1:20" s="24" customFormat="1" ht="18.75" customHeight="1">
      <c r="A99" s="70"/>
      <c r="B99" s="92"/>
      <c r="C99" s="71" t="s">
        <v>62</v>
      </c>
      <c r="D99" s="87"/>
      <c r="E99" s="85"/>
      <c r="F99" s="85"/>
      <c r="G99" s="74"/>
      <c r="H99" s="74"/>
      <c r="I99" s="89">
        <f>SUM(I92:I98)</f>
        <v>2425.3499999999995</v>
      </c>
      <c r="J99" s="89">
        <f>SUM(J92:J98)</f>
        <v>1039.43</v>
      </c>
      <c r="K99" s="89">
        <f>SUM(K92:K98)</f>
        <v>3464.78</v>
      </c>
      <c r="L99" s="28"/>
      <c r="M99" s="28"/>
      <c r="N99" s="28"/>
      <c r="O99" s="28"/>
      <c r="P99" s="28"/>
      <c r="Q99" s="28"/>
      <c r="R99" s="28"/>
      <c r="S99" s="28"/>
      <c r="T99" s="28"/>
    </row>
    <row r="100" spans="1:20" s="24" customFormat="1" ht="19.5" customHeight="1">
      <c r="A100" s="76" t="s">
        <v>35</v>
      </c>
      <c r="B100" s="76"/>
      <c r="C100" s="78" t="s">
        <v>36</v>
      </c>
      <c r="D100" s="86"/>
      <c r="E100" s="80"/>
      <c r="F100" s="80"/>
      <c r="G100" s="80"/>
      <c r="H100" s="80"/>
      <c r="I100" s="80"/>
      <c r="J100" s="80"/>
      <c r="K100" s="80"/>
      <c r="L100" s="28"/>
      <c r="M100" s="28"/>
      <c r="N100" s="28"/>
      <c r="O100" s="30"/>
      <c r="P100" s="31"/>
      <c r="Q100" s="32"/>
      <c r="R100" s="33"/>
      <c r="S100" s="28"/>
      <c r="T100" s="28"/>
    </row>
    <row r="101" spans="1:20" s="24" customFormat="1" ht="12.75" customHeight="1">
      <c r="A101" s="63" t="s">
        <v>276</v>
      </c>
      <c r="B101" s="81" t="s">
        <v>156</v>
      </c>
      <c r="C101" s="65" t="s">
        <v>277</v>
      </c>
      <c r="D101" s="65" t="s">
        <v>278</v>
      </c>
      <c r="E101" s="66">
        <v>98</v>
      </c>
      <c r="F101" s="66">
        <v>1.8</v>
      </c>
      <c r="G101" s="66">
        <f aca="true" t="shared" si="28" ref="G101:G141">ROUND(F101*0.7*1.3,2)</f>
        <v>1.64</v>
      </c>
      <c r="H101" s="66">
        <f aca="true" t="shared" si="29" ref="H101:H141">ROUND(F101*0.3*1.3,2)</f>
        <v>0.7</v>
      </c>
      <c r="I101" s="68">
        <f aca="true" t="shared" si="30" ref="I101:I141">ROUND(E101*G101,2)</f>
        <v>160.72</v>
      </c>
      <c r="J101" s="68">
        <f aca="true" t="shared" si="31" ref="J101:J141">ROUND(E101*H101,2)</f>
        <v>68.6</v>
      </c>
      <c r="K101" s="68">
        <f aca="true" t="shared" si="32" ref="K101:K141">I101+J101</f>
        <v>229.32</v>
      </c>
      <c r="L101" s="28"/>
      <c r="M101" s="28"/>
      <c r="N101" s="28"/>
      <c r="O101" s="30"/>
      <c r="P101" s="31"/>
      <c r="Q101" s="32"/>
      <c r="R101" s="33"/>
      <c r="S101" s="28"/>
      <c r="T101" s="28"/>
    </row>
    <row r="102" spans="1:20" s="24" customFormat="1" ht="16.5" customHeight="1">
      <c r="A102" s="63" t="s">
        <v>279</v>
      </c>
      <c r="B102" s="81" t="s">
        <v>156</v>
      </c>
      <c r="C102" s="65" t="s">
        <v>280</v>
      </c>
      <c r="D102" s="65" t="s">
        <v>229</v>
      </c>
      <c r="E102" s="66">
        <v>36</v>
      </c>
      <c r="F102" s="66">
        <v>3.8</v>
      </c>
      <c r="G102" s="66">
        <f t="shared" si="28"/>
        <v>3.46</v>
      </c>
      <c r="H102" s="66">
        <f t="shared" si="29"/>
        <v>1.48</v>
      </c>
      <c r="I102" s="68">
        <f t="shared" si="30"/>
        <v>124.56</v>
      </c>
      <c r="J102" s="68">
        <f t="shared" si="31"/>
        <v>53.28</v>
      </c>
      <c r="K102" s="68">
        <f t="shared" si="32"/>
        <v>177.84</v>
      </c>
      <c r="L102" s="28"/>
      <c r="M102" s="28"/>
      <c r="N102" s="28"/>
      <c r="O102" s="30"/>
      <c r="P102" s="31"/>
      <c r="Q102" s="32"/>
      <c r="R102" s="33"/>
      <c r="S102" s="28"/>
      <c r="T102" s="28"/>
    </row>
    <row r="103" spans="1:20" s="24" customFormat="1" ht="28.5" customHeight="1">
      <c r="A103" s="63" t="s">
        <v>281</v>
      </c>
      <c r="B103" s="81" t="s">
        <v>156</v>
      </c>
      <c r="C103" s="65" t="s">
        <v>282</v>
      </c>
      <c r="D103" s="65" t="s">
        <v>98</v>
      </c>
      <c r="E103" s="66">
        <v>134.98</v>
      </c>
      <c r="F103" s="66">
        <v>3.423</v>
      </c>
      <c r="G103" s="66">
        <f t="shared" si="28"/>
        <v>3.11</v>
      </c>
      <c r="H103" s="66">
        <f t="shared" si="29"/>
        <v>1.33</v>
      </c>
      <c r="I103" s="68">
        <f t="shared" si="30"/>
        <v>419.79</v>
      </c>
      <c r="J103" s="68">
        <f t="shared" si="31"/>
        <v>179.52</v>
      </c>
      <c r="K103" s="68">
        <f t="shared" si="32"/>
        <v>599.3100000000001</v>
      </c>
      <c r="L103" s="28"/>
      <c r="M103" s="28"/>
      <c r="N103" s="28"/>
      <c r="O103" s="30"/>
      <c r="P103" s="31"/>
      <c r="Q103" s="32"/>
      <c r="R103" s="33"/>
      <c r="S103" s="28"/>
      <c r="T103" s="28"/>
    </row>
    <row r="104" spans="1:20" s="24" customFormat="1" ht="25.5" customHeight="1">
      <c r="A104" s="63" t="s">
        <v>283</v>
      </c>
      <c r="B104" s="81" t="s">
        <v>156</v>
      </c>
      <c r="C104" s="65" t="s">
        <v>284</v>
      </c>
      <c r="D104" s="65" t="s">
        <v>98</v>
      </c>
      <c r="E104" s="66">
        <v>334.8</v>
      </c>
      <c r="F104" s="66">
        <v>1.28</v>
      </c>
      <c r="G104" s="66">
        <f t="shared" si="28"/>
        <v>1.16</v>
      </c>
      <c r="H104" s="66">
        <f t="shared" si="29"/>
        <v>0.5</v>
      </c>
      <c r="I104" s="68">
        <f t="shared" si="30"/>
        <v>388.37</v>
      </c>
      <c r="J104" s="68">
        <f t="shared" si="31"/>
        <v>167.4</v>
      </c>
      <c r="K104" s="68">
        <f t="shared" si="32"/>
        <v>555.77</v>
      </c>
      <c r="L104" s="28"/>
      <c r="M104" s="28"/>
      <c r="N104" s="28"/>
      <c r="O104" s="30"/>
      <c r="P104" s="31"/>
      <c r="Q104" s="32"/>
      <c r="R104" s="33"/>
      <c r="S104" s="28"/>
      <c r="T104" s="28"/>
    </row>
    <row r="105" spans="1:20" s="24" customFormat="1" ht="25.5" customHeight="1">
      <c r="A105" s="63" t="s">
        <v>285</v>
      </c>
      <c r="B105" s="81" t="s">
        <v>156</v>
      </c>
      <c r="C105" s="65" t="s">
        <v>286</v>
      </c>
      <c r="D105" s="65" t="s">
        <v>98</v>
      </c>
      <c r="E105" s="66">
        <v>685</v>
      </c>
      <c r="F105" s="66">
        <v>1.65</v>
      </c>
      <c r="G105" s="66">
        <f t="shared" si="28"/>
        <v>1.5</v>
      </c>
      <c r="H105" s="66">
        <f t="shared" si="29"/>
        <v>0.64</v>
      </c>
      <c r="I105" s="68">
        <f t="shared" si="30"/>
        <v>1027.5</v>
      </c>
      <c r="J105" s="68">
        <f t="shared" si="31"/>
        <v>438.4</v>
      </c>
      <c r="K105" s="68">
        <f t="shared" si="32"/>
        <v>1465.9</v>
      </c>
      <c r="L105" s="28"/>
      <c r="M105" s="28"/>
      <c r="N105" s="28"/>
      <c r="O105" s="30"/>
      <c r="P105" s="31"/>
      <c r="Q105" s="32"/>
      <c r="R105" s="33"/>
      <c r="S105" s="28"/>
      <c r="T105" s="28"/>
    </row>
    <row r="106" spans="1:20" s="24" customFormat="1" ht="17.25" customHeight="1">
      <c r="A106" s="63" t="s">
        <v>287</v>
      </c>
      <c r="B106" s="81" t="s">
        <v>156</v>
      </c>
      <c r="C106" s="65" t="s">
        <v>288</v>
      </c>
      <c r="D106" s="65" t="s">
        <v>229</v>
      </c>
      <c r="E106" s="66">
        <v>17</v>
      </c>
      <c r="F106" s="66">
        <v>4.39</v>
      </c>
      <c r="G106" s="66">
        <f t="shared" si="28"/>
        <v>3.99</v>
      </c>
      <c r="H106" s="66">
        <f t="shared" si="29"/>
        <v>1.71</v>
      </c>
      <c r="I106" s="68">
        <f t="shared" si="30"/>
        <v>67.83</v>
      </c>
      <c r="J106" s="68">
        <f t="shared" si="31"/>
        <v>29.07</v>
      </c>
      <c r="K106" s="68">
        <f t="shared" si="32"/>
        <v>96.9</v>
      </c>
      <c r="L106" s="28"/>
      <c r="M106" s="28"/>
      <c r="N106" s="28"/>
      <c r="O106" s="30"/>
      <c r="P106" s="31"/>
      <c r="Q106" s="32"/>
      <c r="R106" s="33"/>
      <c r="S106" s="28"/>
      <c r="T106" s="28"/>
    </row>
    <row r="107" spans="1:20" s="24" customFormat="1" ht="18" customHeight="1">
      <c r="A107" s="63" t="s">
        <v>289</v>
      </c>
      <c r="B107" s="81" t="s">
        <v>156</v>
      </c>
      <c r="C107" s="65" t="s">
        <v>290</v>
      </c>
      <c r="D107" s="65" t="s">
        <v>278</v>
      </c>
      <c r="E107" s="66">
        <v>68</v>
      </c>
      <c r="F107" s="66">
        <v>4.67</v>
      </c>
      <c r="G107" s="66">
        <f t="shared" si="28"/>
        <v>4.25</v>
      </c>
      <c r="H107" s="66">
        <f t="shared" si="29"/>
        <v>1.82</v>
      </c>
      <c r="I107" s="68">
        <f t="shared" si="30"/>
        <v>289</v>
      </c>
      <c r="J107" s="68">
        <f t="shared" si="31"/>
        <v>123.76</v>
      </c>
      <c r="K107" s="68">
        <f t="shared" si="32"/>
        <v>412.76</v>
      </c>
      <c r="L107" s="28"/>
      <c r="M107" s="28"/>
      <c r="N107" s="28"/>
      <c r="O107" s="30"/>
      <c r="P107" s="31"/>
      <c r="Q107" s="32"/>
      <c r="R107" s="33"/>
      <c r="S107" s="28"/>
      <c r="T107" s="28"/>
    </row>
    <row r="108" spans="1:20" s="98" customFormat="1" ht="16.5" customHeight="1">
      <c r="A108" s="63" t="s">
        <v>291</v>
      </c>
      <c r="B108" s="81" t="s">
        <v>156</v>
      </c>
      <c r="C108" s="65" t="s">
        <v>292</v>
      </c>
      <c r="D108" s="65" t="s">
        <v>278</v>
      </c>
      <c r="E108" s="66">
        <v>13</v>
      </c>
      <c r="F108" s="66">
        <v>9.62</v>
      </c>
      <c r="G108" s="66">
        <f t="shared" si="28"/>
        <v>8.75</v>
      </c>
      <c r="H108" s="66">
        <f t="shared" si="29"/>
        <v>3.75</v>
      </c>
      <c r="I108" s="68">
        <f t="shared" si="30"/>
        <v>113.75</v>
      </c>
      <c r="J108" s="68">
        <f t="shared" si="31"/>
        <v>48.75</v>
      </c>
      <c r="K108" s="68">
        <f t="shared" si="32"/>
        <v>162.5</v>
      </c>
      <c r="L108" s="93"/>
      <c r="M108" s="93"/>
      <c r="N108" s="93"/>
      <c r="O108" s="94"/>
      <c r="P108" s="95"/>
      <c r="Q108" s="96"/>
      <c r="R108" s="97"/>
      <c r="S108" s="93"/>
      <c r="T108" s="93"/>
    </row>
    <row r="109" spans="1:20" s="98" customFormat="1" ht="25.5" customHeight="1">
      <c r="A109" s="63" t="s">
        <v>293</v>
      </c>
      <c r="B109" s="81" t="s">
        <v>156</v>
      </c>
      <c r="C109" s="65" t="s">
        <v>294</v>
      </c>
      <c r="D109" s="65" t="s">
        <v>278</v>
      </c>
      <c r="E109" s="66">
        <v>1</v>
      </c>
      <c r="F109" s="66">
        <v>23.32</v>
      </c>
      <c r="G109" s="66">
        <f t="shared" si="28"/>
        <v>21.22</v>
      </c>
      <c r="H109" s="66">
        <f t="shared" si="29"/>
        <v>9.09</v>
      </c>
      <c r="I109" s="68">
        <f t="shared" si="30"/>
        <v>21.22</v>
      </c>
      <c r="J109" s="68">
        <f t="shared" si="31"/>
        <v>9.09</v>
      </c>
      <c r="K109" s="68">
        <f t="shared" si="32"/>
        <v>30.31</v>
      </c>
      <c r="L109" s="93"/>
      <c r="M109" s="93"/>
      <c r="N109" s="93"/>
      <c r="O109" s="94"/>
      <c r="P109" s="95"/>
      <c r="Q109" s="96"/>
      <c r="R109" s="97"/>
      <c r="S109" s="93"/>
      <c r="T109" s="93"/>
    </row>
    <row r="110" spans="1:20" s="98" customFormat="1" ht="25.5">
      <c r="A110" s="63" t="s">
        <v>295</v>
      </c>
      <c r="B110" s="81" t="s">
        <v>156</v>
      </c>
      <c r="C110" s="65" t="s">
        <v>296</v>
      </c>
      <c r="D110" s="65" t="s">
        <v>229</v>
      </c>
      <c r="E110" s="66">
        <v>17</v>
      </c>
      <c r="F110" s="66">
        <v>8.56</v>
      </c>
      <c r="G110" s="66">
        <f t="shared" si="28"/>
        <v>7.79</v>
      </c>
      <c r="H110" s="66">
        <f t="shared" si="29"/>
        <v>3.34</v>
      </c>
      <c r="I110" s="68">
        <f t="shared" si="30"/>
        <v>132.43</v>
      </c>
      <c r="J110" s="68">
        <f t="shared" si="31"/>
        <v>56.78</v>
      </c>
      <c r="K110" s="68">
        <f t="shared" si="32"/>
        <v>189.21</v>
      </c>
      <c r="L110" s="93"/>
      <c r="M110" s="93"/>
      <c r="N110" s="93"/>
      <c r="O110" s="94"/>
      <c r="P110" s="95"/>
      <c r="Q110" s="96"/>
      <c r="R110" s="97"/>
      <c r="S110" s="93"/>
      <c r="T110" s="93"/>
    </row>
    <row r="111" spans="1:20" s="98" customFormat="1" ht="25.5">
      <c r="A111" s="63" t="s">
        <v>297</v>
      </c>
      <c r="B111" s="81" t="s">
        <v>156</v>
      </c>
      <c r="C111" s="65" t="s">
        <v>298</v>
      </c>
      <c r="D111" s="65" t="s">
        <v>278</v>
      </c>
      <c r="E111" s="66">
        <v>1</v>
      </c>
      <c r="F111" s="66">
        <v>8.56</v>
      </c>
      <c r="G111" s="66">
        <f t="shared" si="28"/>
        <v>7.79</v>
      </c>
      <c r="H111" s="66">
        <f t="shared" si="29"/>
        <v>3.34</v>
      </c>
      <c r="I111" s="68">
        <f t="shared" si="30"/>
        <v>7.79</v>
      </c>
      <c r="J111" s="68">
        <f t="shared" si="31"/>
        <v>3.34</v>
      </c>
      <c r="K111" s="68">
        <f t="shared" si="32"/>
        <v>11.129999999999999</v>
      </c>
      <c r="L111" s="93"/>
      <c r="M111" s="93"/>
      <c r="N111" s="93"/>
      <c r="O111" s="94"/>
      <c r="P111" s="95"/>
      <c r="Q111" s="96"/>
      <c r="R111" s="97"/>
      <c r="S111" s="93"/>
      <c r="T111" s="93"/>
    </row>
    <row r="112" spans="1:20" s="98" customFormat="1" ht="25.5">
      <c r="A112" s="63" t="s">
        <v>299</v>
      </c>
      <c r="B112" s="81" t="s">
        <v>156</v>
      </c>
      <c r="C112" s="65" t="s">
        <v>300</v>
      </c>
      <c r="D112" s="65" t="s">
        <v>278</v>
      </c>
      <c r="E112" s="66">
        <v>1</v>
      </c>
      <c r="F112" s="66">
        <v>8.56</v>
      </c>
      <c r="G112" s="66">
        <f t="shared" si="28"/>
        <v>7.79</v>
      </c>
      <c r="H112" s="66">
        <f t="shared" si="29"/>
        <v>3.34</v>
      </c>
      <c r="I112" s="68">
        <f t="shared" si="30"/>
        <v>7.79</v>
      </c>
      <c r="J112" s="68">
        <f t="shared" si="31"/>
        <v>3.34</v>
      </c>
      <c r="K112" s="68">
        <f t="shared" si="32"/>
        <v>11.129999999999999</v>
      </c>
      <c r="L112" s="93"/>
      <c r="M112" s="93"/>
      <c r="N112" s="93"/>
      <c r="O112" s="94"/>
      <c r="P112" s="95"/>
      <c r="Q112" s="96"/>
      <c r="R112" s="97"/>
      <c r="S112" s="93"/>
      <c r="T112" s="93"/>
    </row>
    <row r="113" spans="1:20" s="98" customFormat="1" ht="25.5">
      <c r="A113" s="63" t="s">
        <v>301</v>
      </c>
      <c r="B113" s="81" t="s">
        <v>156</v>
      </c>
      <c r="C113" s="65" t="s">
        <v>302</v>
      </c>
      <c r="D113" s="65" t="s">
        <v>278</v>
      </c>
      <c r="E113" s="66">
        <v>1</v>
      </c>
      <c r="F113" s="66">
        <v>8.84</v>
      </c>
      <c r="G113" s="66">
        <f t="shared" si="28"/>
        <v>8.04</v>
      </c>
      <c r="H113" s="66">
        <f t="shared" si="29"/>
        <v>3.45</v>
      </c>
      <c r="I113" s="68">
        <f t="shared" si="30"/>
        <v>8.04</v>
      </c>
      <c r="J113" s="68">
        <f t="shared" si="31"/>
        <v>3.45</v>
      </c>
      <c r="K113" s="68">
        <f t="shared" si="32"/>
        <v>11.489999999999998</v>
      </c>
      <c r="L113" s="93"/>
      <c r="M113" s="93"/>
      <c r="N113" s="93"/>
      <c r="O113" s="94"/>
      <c r="P113" s="95"/>
      <c r="Q113" s="96"/>
      <c r="R113" s="97"/>
      <c r="S113" s="93"/>
      <c r="T113" s="93"/>
    </row>
    <row r="114" spans="1:20" s="98" customFormat="1" ht="25.5">
      <c r="A114" s="63" t="s">
        <v>303</v>
      </c>
      <c r="B114" s="81" t="s">
        <v>156</v>
      </c>
      <c r="C114" s="65" t="s">
        <v>304</v>
      </c>
      <c r="D114" s="65" t="s">
        <v>278</v>
      </c>
      <c r="E114" s="66">
        <v>8</v>
      </c>
      <c r="F114" s="66">
        <v>94.9</v>
      </c>
      <c r="G114" s="66">
        <f t="shared" si="28"/>
        <v>86.36</v>
      </c>
      <c r="H114" s="66">
        <f t="shared" si="29"/>
        <v>37.01</v>
      </c>
      <c r="I114" s="68">
        <f t="shared" si="30"/>
        <v>690.88</v>
      </c>
      <c r="J114" s="68">
        <f t="shared" si="31"/>
        <v>296.08</v>
      </c>
      <c r="K114" s="68">
        <f t="shared" si="32"/>
        <v>986.96</v>
      </c>
      <c r="L114" s="93"/>
      <c r="M114" s="93"/>
      <c r="N114" s="93"/>
      <c r="O114" s="94"/>
      <c r="P114" s="95"/>
      <c r="Q114" s="96"/>
      <c r="R114" s="97"/>
      <c r="S114" s="93"/>
      <c r="T114" s="93"/>
    </row>
    <row r="115" spans="1:20" s="24" customFormat="1" ht="25.5">
      <c r="A115" s="63" t="s">
        <v>305</v>
      </c>
      <c r="B115" s="81" t="s">
        <v>156</v>
      </c>
      <c r="C115" s="65" t="s">
        <v>306</v>
      </c>
      <c r="D115" s="65" t="s">
        <v>229</v>
      </c>
      <c r="E115" s="66">
        <v>1</v>
      </c>
      <c r="F115" s="66">
        <v>75</v>
      </c>
      <c r="G115" s="66">
        <f t="shared" si="28"/>
        <v>68.25</v>
      </c>
      <c r="H115" s="66">
        <f t="shared" si="29"/>
        <v>29.25</v>
      </c>
      <c r="I115" s="68">
        <f t="shared" si="30"/>
        <v>68.25</v>
      </c>
      <c r="J115" s="68">
        <f t="shared" si="31"/>
        <v>29.25</v>
      </c>
      <c r="K115" s="68">
        <f t="shared" si="32"/>
        <v>97.5</v>
      </c>
      <c r="L115" s="28"/>
      <c r="M115" s="28"/>
      <c r="N115" s="28"/>
      <c r="O115" s="30"/>
      <c r="P115" s="31"/>
      <c r="Q115" s="32"/>
      <c r="R115" s="33"/>
      <c r="S115" s="28"/>
      <c r="T115" s="28"/>
    </row>
    <row r="116" spans="1:20" s="24" customFormat="1" ht="25.5">
      <c r="A116" s="63" t="s">
        <v>307</v>
      </c>
      <c r="B116" s="81" t="s">
        <v>156</v>
      </c>
      <c r="C116" s="65" t="s">
        <v>308</v>
      </c>
      <c r="D116" s="65" t="s">
        <v>229</v>
      </c>
      <c r="E116" s="66">
        <v>1</v>
      </c>
      <c r="F116" s="66">
        <v>85</v>
      </c>
      <c r="G116" s="66">
        <f t="shared" si="28"/>
        <v>77.35</v>
      </c>
      <c r="H116" s="66">
        <f t="shared" si="29"/>
        <v>33.15</v>
      </c>
      <c r="I116" s="68">
        <f t="shared" si="30"/>
        <v>77.35</v>
      </c>
      <c r="J116" s="68">
        <f t="shared" si="31"/>
        <v>33.15</v>
      </c>
      <c r="K116" s="68">
        <f t="shared" si="32"/>
        <v>110.5</v>
      </c>
      <c r="L116" s="28"/>
      <c r="M116" s="28"/>
      <c r="N116" s="28"/>
      <c r="O116" s="30"/>
      <c r="P116" s="31"/>
      <c r="Q116" s="32"/>
      <c r="R116" s="33"/>
      <c r="S116" s="28"/>
      <c r="T116" s="28"/>
    </row>
    <row r="117" spans="1:20" s="24" customFormat="1" ht="17.25" customHeight="1">
      <c r="A117" s="63" t="s">
        <v>309</v>
      </c>
      <c r="B117" s="81" t="s">
        <v>156</v>
      </c>
      <c r="C117" s="65" t="s">
        <v>310</v>
      </c>
      <c r="D117" s="65" t="s">
        <v>98</v>
      </c>
      <c r="E117" s="66">
        <v>19</v>
      </c>
      <c r="F117" s="66">
        <v>1.65</v>
      </c>
      <c r="G117" s="66">
        <f t="shared" si="28"/>
        <v>1.5</v>
      </c>
      <c r="H117" s="66">
        <f t="shared" si="29"/>
        <v>0.64</v>
      </c>
      <c r="I117" s="68">
        <f t="shared" si="30"/>
        <v>28.5</v>
      </c>
      <c r="J117" s="68">
        <f t="shared" si="31"/>
        <v>12.16</v>
      </c>
      <c r="K117" s="68">
        <f t="shared" si="32"/>
        <v>40.66</v>
      </c>
      <c r="L117" s="28"/>
      <c r="M117" s="28"/>
      <c r="N117" s="28"/>
      <c r="O117" s="30"/>
      <c r="P117" s="31"/>
      <c r="Q117" s="32"/>
      <c r="R117" s="33"/>
      <c r="S117" s="28"/>
      <c r="T117" s="28"/>
    </row>
    <row r="118" spans="1:20" s="24" customFormat="1" ht="17.25" customHeight="1">
      <c r="A118" s="63" t="s">
        <v>311</v>
      </c>
      <c r="B118" s="81" t="s">
        <v>156</v>
      </c>
      <c r="C118" s="65" t="s">
        <v>312</v>
      </c>
      <c r="D118" s="65" t="s">
        <v>98</v>
      </c>
      <c r="E118" s="66">
        <v>249</v>
      </c>
      <c r="F118" s="66">
        <v>0.99</v>
      </c>
      <c r="G118" s="66">
        <f t="shared" si="28"/>
        <v>0.9</v>
      </c>
      <c r="H118" s="66">
        <f t="shared" si="29"/>
        <v>0.39</v>
      </c>
      <c r="I118" s="68">
        <f t="shared" si="30"/>
        <v>224.1</v>
      </c>
      <c r="J118" s="68">
        <f t="shared" si="31"/>
        <v>97.11</v>
      </c>
      <c r="K118" s="68">
        <f t="shared" si="32"/>
        <v>321.21</v>
      </c>
      <c r="L118" s="28"/>
      <c r="M118" s="28"/>
      <c r="N118" s="28"/>
      <c r="O118" s="30"/>
      <c r="P118" s="31"/>
      <c r="Q118" s="32"/>
      <c r="R118" s="33"/>
      <c r="S118" s="28"/>
      <c r="T118" s="28"/>
    </row>
    <row r="119" spans="1:20" s="24" customFormat="1" ht="12.75">
      <c r="A119" s="63" t="s">
        <v>313</v>
      </c>
      <c r="B119" s="81" t="s">
        <v>156</v>
      </c>
      <c r="C119" s="65" t="s">
        <v>314</v>
      </c>
      <c r="D119" s="65" t="s">
        <v>98</v>
      </c>
      <c r="E119" s="66">
        <v>110</v>
      </c>
      <c r="F119" s="66">
        <v>1.26</v>
      </c>
      <c r="G119" s="66">
        <f t="shared" si="28"/>
        <v>1.15</v>
      </c>
      <c r="H119" s="66">
        <f t="shared" si="29"/>
        <v>0.49</v>
      </c>
      <c r="I119" s="68">
        <f t="shared" si="30"/>
        <v>126.5</v>
      </c>
      <c r="J119" s="68">
        <f t="shared" si="31"/>
        <v>53.9</v>
      </c>
      <c r="K119" s="68">
        <f t="shared" si="32"/>
        <v>180.4</v>
      </c>
      <c r="L119" s="28"/>
      <c r="M119" s="28"/>
      <c r="N119" s="28"/>
      <c r="O119" s="30"/>
      <c r="P119" s="31"/>
      <c r="Q119" s="32"/>
      <c r="R119" s="33"/>
      <c r="S119" s="28"/>
      <c r="T119" s="28"/>
    </row>
    <row r="120" spans="1:20" s="24" customFormat="1" ht="25.5">
      <c r="A120" s="63" t="s">
        <v>315</v>
      </c>
      <c r="B120" s="81" t="s">
        <v>156</v>
      </c>
      <c r="C120" s="65" t="s">
        <v>316</v>
      </c>
      <c r="D120" s="65" t="s">
        <v>147</v>
      </c>
      <c r="E120" s="66">
        <v>15</v>
      </c>
      <c r="F120" s="66">
        <v>55.33</v>
      </c>
      <c r="G120" s="66">
        <f t="shared" si="28"/>
        <v>50.35</v>
      </c>
      <c r="H120" s="66">
        <f t="shared" si="29"/>
        <v>21.58</v>
      </c>
      <c r="I120" s="68">
        <f t="shared" si="30"/>
        <v>755.25</v>
      </c>
      <c r="J120" s="68">
        <f t="shared" si="31"/>
        <v>323.7</v>
      </c>
      <c r="K120" s="68">
        <f t="shared" si="32"/>
        <v>1078.95</v>
      </c>
      <c r="L120" s="28"/>
      <c r="M120" s="28"/>
      <c r="N120" s="28"/>
      <c r="O120" s="30"/>
      <c r="P120" s="31"/>
      <c r="Q120" s="32"/>
      <c r="R120" s="33"/>
      <c r="S120" s="28"/>
      <c r="T120" s="28"/>
    </row>
    <row r="121" spans="1:20" s="24" customFormat="1" ht="25.5">
      <c r="A121" s="63" t="s">
        <v>317</v>
      </c>
      <c r="B121" s="81" t="s">
        <v>156</v>
      </c>
      <c r="C121" s="65" t="s">
        <v>318</v>
      </c>
      <c r="D121" s="65" t="s">
        <v>147</v>
      </c>
      <c r="E121" s="66">
        <v>13</v>
      </c>
      <c r="F121" s="66">
        <v>87.76</v>
      </c>
      <c r="G121" s="66">
        <f t="shared" si="28"/>
        <v>79.86</v>
      </c>
      <c r="H121" s="66">
        <f t="shared" si="29"/>
        <v>34.23</v>
      </c>
      <c r="I121" s="68">
        <f t="shared" si="30"/>
        <v>1038.18</v>
      </c>
      <c r="J121" s="68">
        <f t="shared" si="31"/>
        <v>444.99</v>
      </c>
      <c r="K121" s="68">
        <f t="shared" si="32"/>
        <v>1483.17</v>
      </c>
      <c r="L121" s="28"/>
      <c r="M121" s="28"/>
      <c r="N121" s="28"/>
      <c r="O121" s="30"/>
      <c r="P121" s="31"/>
      <c r="Q121" s="32"/>
      <c r="R121" s="33"/>
      <c r="S121" s="28"/>
      <c r="T121" s="28"/>
    </row>
    <row r="122" spans="1:20" s="24" customFormat="1" ht="25.5">
      <c r="A122" s="63" t="s">
        <v>319</v>
      </c>
      <c r="B122" s="81" t="s">
        <v>156</v>
      </c>
      <c r="C122" s="65" t="s">
        <v>320</v>
      </c>
      <c r="D122" s="65" t="s">
        <v>147</v>
      </c>
      <c r="E122" s="66">
        <v>8</v>
      </c>
      <c r="F122" s="66">
        <v>17.29</v>
      </c>
      <c r="G122" s="66">
        <f t="shared" si="28"/>
        <v>15.73</v>
      </c>
      <c r="H122" s="66">
        <f t="shared" si="29"/>
        <v>6.74</v>
      </c>
      <c r="I122" s="68">
        <f t="shared" si="30"/>
        <v>125.84</v>
      </c>
      <c r="J122" s="68">
        <f t="shared" si="31"/>
        <v>53.92</v>
      </c>
      <c r="K122" s="68">
        <f t="shared" si="32"/>
        <v>179.76</v>
      </c>
      <c r="L122" s="28"/>
      <c r="M122" s="28"/>
      <c r="N122" s="28"/>
      <c r="O122" s="30"/>
      <c r="P122" s="31"/>
      <c r="Q122" s="32"/>
      <c r="R122" s="33"/>
      <c r="S122" s="28"/>
      <c r="T122" s="28"/>
    </row>
    <row r="123" spans="1:20" s="24" customFormat="1" ht="25.5">
      <c r="A123" s="63" t="s">
        <v>321</v>
      </c>
      <c r="B123" s="81" t="s">
        <v>156</v>
      </c>
      <c r="C123" s="65" t="s">
        <v>322</v>
      </c>
      <c r="D123" s="65" t="s">
        <v>147</v>
      </c>
      <c r="E123" s="66">
        <v>26</v>
      </c>
      <c r="F123" s="66">
        <v>23.6</v>
      </c>
      <c r="G123" s="66">
        <f t="shared" si="28"/>
        <v>21.48</v>
      </c>
      <c r="H123" s="66">
        <f t="shared" si="29"/>
        <v>9.2</v>
      </c>
      <c r="I123" s="68">
        <f t="shared" si="30"/>
        <v>558.48</v>
      </c>
      <c r="J123" s="68">
        <f t="shared" si="31"/>
        <v>239.2</v>
      </c>
      <c r="K123" s="68">
        <f t="shared" si="32"/>
        <v>797.6800000000001</v>
      </c>
      <c r="L123" s="28"/>
      <c r="M123" s="28"/>
      <c r="N123" s="28"/>
      <c r="O123" s="30"/>
      <c r="P123" s="31"/>
      <c r="Q123" s="32"/>
      <c r="R123" s="33"/>
      <c r="S123" s="28"/>
      <c r="T123" s="28"/>
    </row>
    <row r="124" spans="1:20" s="24" customFormat="1" ht="25.5">
      <c r="A124" s="63" t="s">
        <v>323</v>
      </c>
      <c r="B124" s="81" t="s">
        <v>156</v>
      </c>
      <c r="C124" s="65" t="s">
        <v>324</v>
      </c>
      <c r="D124" s="65" t="s">
        <v>147</v>
      </c>
      <c r="E124" s="66">
        <v>15</v>
      </c>
      <c r="F124" s="66">
        <v>25.01</v>
      </c>
      <c r="G124" s="66">
        <f t="shared" si="28"/>
        <v>22.76</v>
      </c>
      <c r="H124" s="66">
        <f t="shared" si="29"/>
        <v>9.75</v>
      </c>
      <c r="I124" s="68">
        <f t="shared" si="30"/>
        <v>341.4</v>
      </c>
      <c r="J124" s="68">
        <f t="shared" si="31"/>
        <v>146.25</v>
      </c>
      <c r="K124" s="68">
        <f t="shared" si="32"/>
        <v>487.65</v>
      </c>
      <c r="L124" s="28"/>
      <c r="M124" s="28"/>
      <c r="N124" s="28"/>
      <c r="O124" s="30"/>
      <c r="P124" s="31"/>
      <c r="Q124" s="32"/>
      <c r="R124" s="33"/>
      <c r="S124" s="28"/>
      <c r="T124" s="28"/>
    </row>
    <row r="125" spans="1:20" s="24" customFormat="1" ht="17.25" customHeight="1">
      <c r="A125" s="63" t="s">
        <v>325</v>
      </c>
      <c r="B125" s="81" t="s">
        <v>156</v>
      </c>
      <c r="C125" s="65" t="s">
        <v>326</v>
      </c>
      <c r="D125" s="65" t="s">
        <v>147</v>
      </c>
      <c r="E125" s="66">
        <v>8</v>
      </c>
      <c r="F125" s="66">
        <v>1.96</v>
      </c>
      <c r="G125" s="66">
        <f t="shared" si="28"/>
        <v>1.78</v>
      </c>
      <c r="H125" s="66">
        <f t="shared" si="29"/>
        <v>0.76</v>
      </c>
      <c r="I125" s="68">
        <f t="shared" si="30"/>
        <v>14.24</v>
      </c>
      <c r="J125" s="68">
        <f t="shared" si="31"/>
        <v>6.08</v>
      </c>
      <c r="K125" s="68">
        <f t="shared" si="32"/>
        <v>20.32</v>
      </c>
      <c r="L125" s="28"/>
      <c r="M125" s="28"/>
      <c r="N125" s="28"/>
      <c r="O125" s="30"/>
      <c r="P125" s="31"/>
      <c r="Q125" s="32"/>
      <c r="R125" s="33"/>
      <c r="S125" s="28"/>
      <c r="T125" s="28"/>
    </row>
    <row r="126" spans="1:20" s="24" customFormat="1" ht="17.25" customHeight="1">
      <c r="A126" s="63" t="s">
        <v>327</v>
      </c>
      <c r="B126" s="81" t="s">
        <v>156</v>
      </c>
      <c r="C126" s="65" t="s">
        <v>328</v>
      </c>
      <c r="D126" s="65" t="s">
        <v>147</v>
      </c>
      <c r="E126" s="66">
        <v>164</v>
      </c>
      <c r="F126" s="66">
        <v>1.96</v>
      </c>
      <c r="G126" s="66">
        <f t="shared" si="28"/>
        <v>1.78</v>
      </c>
      <c r="H126" s="66">
        <f t="shared" si="29"/>
        <v>0.76</v>
      </c>
      <c r="I126" s="68">
        <f t="shared" si="30"/>
        <v>291.92</v>
      </c>
      <c r="J126" s="68">
        <f t="shared" si="31"/>
        <v>124.64</v>
      </c>
      <c r="K126" s="68">
        <f t="shared" si="32"/>
        <v>416.56</v>
      </c>
      <c r="L126" s="28"/>
      <c r="M126" s="28"/>
      <c r="N126" s="28"/>
      <c r="O126" s="30"/>
      <c r="P126" s="31"/>
      <c r="Q126" s="32"/>
      <c r="R126" s="33"/>
      <c r="S126" s="28"/>
      <c r="T126" s="28"/>
    </row>
    <row r="127" spans="1:20" s="24" customFormat="1" ht="17.25" customHeight="1">
      <c r="A127" s="63" t="s">
        <v>329</v>
      </c>
      <c r="B127" s="81" t="s">
        <v>156</v>
      </c>
      <c r="C127" s="65" t="s">
        <v>330</v>
      </c>
      <c r="D127" s="65" t="s">
        <v>147</v>
      </c>
      <c r="E127" s="66">
        <v>8</v>
      </c>
      <c r="F127" s="66">
        <v>5.3</v>
      </c>
      <c r="G127" s="66">
        <f t="shared" si="28"/>
        <v>4.82</v>
      </c>
      <c r="H127" s="66">
        <f t="shared" si="29"/>
        <v>2.07</v>
      </c>
      <c r="I127" s="68">
        <f t="shared" si="30"/>
        <v>38.56</v>
      </c>
      <c r="J127" s="68">
        <f t="shared" si="31"/>
        <v>16.56</v>
      </c>
      <c r="K127" s="68">
        <f t="shared" si="32"/>
        <v>55.120000000000005</v>
      </c>
      <c r="L127" s="28"/>
      <c r="M127" s="28"/>
      <c r="N127" s="28"/>
      <c r="O127" s="30"/>
      <c r="P127" s="31"/>
      <c r="Q127" s="32"/>
      <c r="R127" s="33"/>
      <c r="S127" s="28"/>
      <c r="T127" s="28"/>
    </row>
    <row r="128" spans="1:20" s="24" customFormat="1" ht="25.5" customHeight="1">
      <c r="A128" s="63" t="s">
        <v>331</v>
      </c>
      <c r="B128" s="81" t="s">
        <v>156</v>
      </c>
      <c r="C128" s="65" t="s">
        <v>332</v>
      </c>
      <c r="D128" s="65" t="s">
        <v>147</v>
      </c>
      <c r="E128" s="66">
        <v>8</v>
      </c>
      <c r="F128" s="66">
        <v>4.25</v>
      </c>
      <c r="G128" s="66">
        <f t="shared" si="28"/>
        <v>3.87</v>
      </c>
      <c r="H128" s="66">
        <f t="shared" si="29"/>
        <v>1.66</v>
      </c>
      <c r="I128" s="68">
        <f t="shared" si="30"/>
        <v>30.96</v>
      </c>
      <c r="J128" s="68">
        <f t="shared" si="31"/>
        <v>13.28</v>
      </c>
      <c r="K128" s="68">
        <f t="shared" si="32"/>
        <v>44.24</v>
      </c>
      <c r="L128" s="28"/>
      <c r="M128" s="28"/>
      <c r="N128" s="28"/>
      <c r="O128" s="30"/>
      <c r="P128" s="31"/>
      <c r="Q128" s="32"/>
      <c r="R128" s="33"/>
      <c r="S128" s="28"/>
      <c r="T128" s="28"/>
    </row>
    <row r="129" spans="1:20" s="24" customFormat="1" ht="25.5">
      <c r="A129" s="63" t="s">
        <v>333</v>
      </c>
      <c r="B129" s="81" t="s">
        <v>156</v>
      </c>
      <c r="C129" s="65" t="s">
        <v>334</v>
      </c>
      <c r="D129" s="65" t="s">
        <v>147</v>
      </c>
      <c r="E129" s="66">
        <v>52</v>
      </c>
      <c r="F129" s="66">
        <v>4.25</v>
      </c>
      <c r="G129" s="66">
        <f t="shared" si="28"/>
        <v>3.87</v>
      </c>
      <c r="H129" s="66">
        <f t="shared" si="29"/>
        <v>1.66</v>
      </c>
      <c r="I129" s="68">
        <f t="shared" si="30"/>
        <v>201.24</v>
      </c>
      <c r="J129" s="68">
        <f t="shared" si="31"/>
        <v>86.32</v>
      </c>
      <c r="K129" s="68">
        <f t="shared" si="32"/>
        <v>287.56</v>
      </c>
      <c r="L129" s="28"/>
      <c r="M129" s="28"/>
      <c r="N129" s="28"/>
      <c r="O129" s="30"/>
      <c r="P129" s="31"/>
      <c r="Q129" s="32"/>
      <c r="R129" s="33"/>
      <c r="S129" s="28"/>
      <c r="T129" s="28"/>
    </row>
    <row r="130" spans="1:20" s="24" customFormat="1" ht="25.5">
      <c r="A130" s="63" t="s">
        <v>335</v>
      </c>
      <c r="B130" s="81" t="s">
        <v>156</v>
      </c>
      <c r="C130" s="65" t="s">
        <v>336</v>
      </c>
      <c r="D130" s="65" t="s">
        <v>147</v>
      </c>
      <c r="E130" s="66">
        <v>30</v>
      </c>
      <c r="F130" s="66">
        <v>4.25</v>
      </c>
      <c r="G130" s="66">
        <f t="shared" si="28"/>
        <v>3.87</v>
      </c>
      <c r="H130" s="66">
        <f t="shared" si="29"/>
        <v>1.66</v>
      </c>
      <c r="I130" s="68">
        <f t="shared" si="30"/>
        <v>116.1</v>
      </c>
      <c r="J130" s="68">
        <f t="shared" si="31"/>
        <v>49.8</v>
      </c>
      <c r="K130" s="68">
        <f t="shared" si="32"/>
        <v>165.89999999999998</v>
      </c>
      <c r="L130" s="28"/>
      <c r="M130" s="28"/>
      <c r="N130" s="28"/>
      <c r="O130" s="30"/>
      <c r="P130" s="31"/>
      <c r="Q130" s="32"/>
      <c r="R130" s="33"/>
      <c r="S130" s="28"/>
      <c r="T130" s="28"/>
    </row>
    <row r="131" spans="1:20" s="24" customFormat="1" ht="25.5" customHeight="1">
      <c r="A131" s="63" t="s">
        <v>337</v>
      </c>
      <c r="B131" s="81" t="s">
        <v>156</v>
      </c>
      <c r="C131" s="65" t="s">
        <v>338</v>
      </c>
      <c r="D131" s="65" t="s">
        <v>147</v>
      </c>
      <c r="E131" s="66">
        <v>1</v>
      </c>
      <c r="F131" s="66">
        <v>159.27</v>
      </c>
      <c r="G131" s="66">
        <f t="shared" si="28"/>
        <v>144.94</v>
      </c>
      <c r="H131" s="66">
        <f t="shared" si="29"/>
        <v>62.12</v>
      </c>
      <c r="I131" s="68">
        <f t="shared" si="30"/>
        <v>144.94</v>
      </c>
      <c r="J131" s="68">
        <f t="shared" si="31"/>
        <v>62.12</v>
      </c>
      <c r="K131" s="68">
        <f t="shared" si="32"/>
        <v>207.06</v>
      </c>
      <c r="L131" s="28"/>
      <c r="M131" s="28"/>
      <c r="N131" s="28"/>
      <c r="O131" s="30"/>
      <c r="P131" s="31"/>
      <c r="Q131" s="32"/>
      <c r="R131" s="33"/>
      <c r="S131" s="28"/>
      <c r="T131" s="28"/>
    </row>
    <row r="132" spans="1:20" s="24" customFormat="1" ht="25.5" customHeight="1">
      <c r="A132" s="63" t="s">
        <v>339</v>
      </c>
      <c r="B132" s="81" t="s">
        <v>156</v>
      </c>
      <c r="C132" s="65" t="s">
        <v>340</v>
      </c>
      <c r="D132" s="65" t="s">
        <v>147</v>
      </c>
      <c r="E132" s="66">
        <v>1</v>
      </c>
      <c r="F132" s="66">
        <v>118.04</v>
      </c>
      <c r="G132" s="66">
        <f t="shared" si="28"/>
        <v>107.42</v>
      </c>
      <c r="H132" s="66">
        <f t="shared" si="29"/>
        <v>46.04</v>
      </c>
      <c r="I132" s="68">
        <f t="shared" si="30"/>
        <v>107.42</v>
      </c>
      <c r="J132" s="68">
        <f t="shared" si="31"/>
        <v>46.04</v>
      </c>
      <c r="K132" s="68">
        <f t="shared" si="32"/>
        <v>153.46</v>
      </c>
      <c r="L132" s="28"/>
      <c r="M132" s="28"/>
      <c r="N132" s="28"/>
      <c r="O132" s="30"/>
      <c r="P132" s="31"/>
      <c r="Q132" s="32"/>
      <c r="R132" s="33"/>
      <c r="S132" s="28"/>
      <c r="T132" s="28"/>
    </row>
    <row r="133" spans="1:20" s="24" customFormat="1" ht="17.25" customHeight="1">
      <c r="A133" s="63" t="s">
        <v>341</v>
      </c>
      <c r="B133" s="81" t="s">
        <v>156</v>
      </c>
      <c r="C133" s="65" t="s">
        <v>342</v>
      </c>
      <c r="D133" s="65" t="s">
        <v>98</v>
      </c>
      <c r="E133" s="66">
        <v>100</v>
      </c>
      <c r="F133" s="66">
        <v>0.82</v>
      </c>
      <c r="G133" s="66">
        <f t="shared" si="28"/>
        <v>0.75</v>
      </c>
      <c r="H133" s="66">
        <f t="shared" si="29"/>
        <v>0.32</v>
      </c>
      <c r="I133" s="68">
        <f t="shared" si="30"/>
        <v>75</v>
      </c>
      <c r="J133" s="68">
        <f t="shared" si="31"/>
        <v>32</v>
      </c>
      <c r="K133" s="68">
        <f t="shared" si="32"/>
        <v>107</v>
      </c>
      <c r="L133" s="28"/>
      <c r="M133" s="28"/>
      <c r="N133" s="28"/>
      <c r="O133" s="30"/>
      <c r="P133" s="31"/>
      <c r="Q133" s="32"/>
      <c r="R133" s="33"/>
      <c r="S133" s="28"/>
      <c r="T133" s="28"/>
    </row>
    <row r="134" spans="1:20" s="24" customFormat="1" ht="17.25" customHeight="1">
      <c r="A134" s="63" t="s">
        <v>343</v>
      </c>
      <c r="B134" s="81" t="s">
        <v>156</v>
      </c>
      <c r="C134" s="65" t="s">
        <v>344</v>
      </c>
      <c r="D134" s="65" t="s">
        <v>98</v>
      </c>
      <c r="E134" s="66">
        <v>100</v>
      </c>
      <c r="F134" s="66">
        <v>1.26</v>
      </c>
      <c r="G134" s="66">
        <f t="shared" si="28"/>
        <v>1.15</v>
      </c>
      <c r="H134" s="66">
        <f t="shared" si="29"/>
        <v>0.49</v>
      </c>
      <c r="I134" s="68">
        <f t="shared" si="30"/>
        <v>115</v>
      </c>
      <c r="J134" s="68">
        <f t="shared" si="31"/>
        <v>49</v>
      </c>
      <c r="K134" s="68">
        <f t="shared" si="32"/>
        <v>164</v>
      </c>
      <c r="L134" s="28"/>
      <c r="M134" s="28"/>
      <c r="N134" s="28"/>
      <c r="O134" s="30"/>
      <c r="P134" s="31"/>
      <c r="Q134" s="32"/>
      <c r="R134" s="33"/>
      <c r="S134" s="28"/>
      <c r="T134" s="28"/>
    </row>
    <row r="135" spans="1:20" s="24" customFormat="1" ht="17.25" customHeight="1">
      <c r="A135" s="63" t="s">
        <v>345</v>
      </c>
      <c r="B135" s="81" t="s">
        <v>156</v>
      </c>
      <c r="C135" s="65" t="s">
        <v>346</v>
      </c>
      <c r="D135" s="65" t="s">
        <v>147</v>
      </c>
      <c r="E135" s="66">
        <v>6</v>
      </c>
      <c r="F135" s="66">
        <v>3.8</v>
      </c>
      <c r="G135" s="66">
        <f t="shared" si="28"/>
        <v>3.46</v>
      </c>
      <c r="H135" s="66">
        <f t="shared" si="29"/>
        <v>1.48</v>
      </c>
      <c r="I135" s="68">
        <f t="shared" si="30"/>
        <v>20.76</v>
      </c>
      <c r="J135" s="68">
        <f t="shared" si="31"/>
        <v>8.88</v>
      </c>
      <c r="K135" s="68">
        <f t="shared" si="32"/>
        <v>29.64</v>
      </c>
      <c r="L135" s="28"/>
      <c r="M135" s="28"/>
      <c r="N135" s="28"/>
      <c r="O135" s="30"/>
      <c r="P135" s="31"/>
      <c r="Q135" s="32"/>
      <c r="R135" s="33"/>
      <c r="S135" s="28"/>
      <c r="T135" s="28"/>
    </row>
    <row r="136" spans="1:20" s="24" customFormat="1" ht="17.25" customHeight="1">
      <c r="A136" s="63" t="s">
        <v>347</v>
      </c>
      <c r="B136" s="81" t="s">
        <v>156</v>
      </c>
      <c r="C136" s="65" t="s">
        <v>348</v>
      </c>
      <c r="D136" s="65" t="s">
        <v>147</v>
      </c>
      <c r="E136" s="66">
        <v>12</v>
      </c>
      <c r="F136" s="66">
        <v>1.65</v>
      </c>
      <c r="G136" s="66">
        <f t="shared" si="28"/>
        <v>1.5</v>
      </c>
      <c r="H136" s="66">
        <f t="shared" si="29"/>
        <v>0.64</v>
      </c>
      <c r="I136" s="68">
        <f t="shared" si="30"/>
        <v>18</v>
      </c>
      <c r="J136" s="68">
        <f t="shared" si="31"/>
        <v>7.68</v>
      </c>
      <c r="K136" s="68">
        <f t="shared" si="32"/>
        <v>25.68</v>
      </c>
      <c r="L136" s="28"/>
      <c r="M136" s="28"/>
      <c r="N136" s="28"/>
      <c r="O136" s="30"/>
      <c r="P136" s="31"/>
      <c r="Q136" s="32"/>
      <c r="R136" s="33"/>
      <c r="S136" s="28"/>
      <c r="T136" s="28"/>
    </row>
    <row r="137" spans="1:20" s="24" customFormat="1" ht="17.25" customHeight="1">
      <c r="A137" s="63" t="s">
        <v>349</v>
      </c>
      <c r="B137" s="81" t="s">
        <v>156</v>
      </c>
      <c r="C137" s="65" t="s">
        <v>350</v>
      </c>
      <c r="D137" s="65" t="s">
        <v>147</v>
      </c>
      <c r="E137" s="66">
        <v>1</v>
      </c>
      <c r="F137" s="68">
        <v>1800</v>
      </c>
      <c r="G137" s="68">
        <f t="shared" si="28"/>
        <v>1638</v>
      </c>
      <c r="H137" s="66">
        <f t="shared" si="29"/>
        <v>702</v>
      </c>
      <c r="I137" s="68">
        <f t="shared" si="30"/>
        <v>1638</v>
      </c>
      <c r="J137" s="68">
        <f t="shared" si="31"/>
        <v>702</v>
      </c>
      <c r="K137" s="68">
        <f t="shared" si="32"/>
        <v>2340</v>
      </c>
      <c r="L137" s="28"/>
      <c r="M137" s="28"/>
      <c r="N137" s="28"/>
      <c r="O137" s="30"/>
      <c r="P137" s="31"/>
      <c r="Q137" s="32"/>
      <c r="R137" s="33"/>
      <c r="S137" s="28"/>
      <c r="T137" s="28"/>
    </row>
    <row r="138" spans="1:20" s="24" customFormat="1" ht="17.25" customHeight="1">
      <c r="A138" s="63" t="s">
        <v>351</v>
      </c>
      <c r="B138" s="81" t="s">
        <v>156</v>
      </c>
      <c r="C138" s="65" t="s">
        <v>352</v>
      </c>
      <c r="D138" s="65" t="s">
        <v>98</v>
      </c>
      <c r="E138" s="66">
        <v>110</v>
      </c>
      <c r="F138" s="66">
        <v>1.85</v>
      </c>
      <c r="G138" s="66">
        <f t="shared" si="28"/>
        <v>1.68</v>
      </c>
      <c r="H138" s="66">
        <f t="shared" si="29"/>
        <v>0.72</v>
      </c>
      <c r="I138" s="68">
        <f t="shared" si="30"/>
        <v>184.8</v>
      </c>
      <c r="J138" s="68">
        <f t="shared" si="31"/>
        <v>79.2</v>
      </c>
      <c r="K138" s="68">
        <f t="shared" si="32"/>
        <v>264</v>
      </c>
      <c r="L138" s="28"/>
      <c r="M138" s="28"/>
      <c r="N138" s="28"/>
      <c r="O138" s="30"/>
      <c r="P138" s="31"/>
      <c r="Q138" s="32"/>
      <c r="R138" s="33"/>
      <c r="S138" s="28"/>
      <c r="T138" s="28"/>
    </row>
    <row r="139" spans="1:20" s="24" customFormat="1" ht="17.25" customHeight="1">
      <c r="A139" s="63" t="s">
        <v>353</v>
      </c>
      <c r="B139" s="81" t="s">
        <v>156</v>
      </c>
      <c r="C139" s="65" t="s">
        <v>354</v>
      </c>
      <c r="D139" s="65" t="s">
        <v>98</v>
      </c>
      <c r="E139" s="66">
        <v>100</v>
      </c>
      <c r="F139" s="99">
        <v>1.26</v>
      </c>
      <c r="G139" s="66">
        <f t="shared" si="28"/>
        <v>1.15</v>
      </c>
      <c r="H139" s="66">
        <f t="shared" si="29"/>
        <v>0.49</v>
      </c>
      <c r="I139" s="68">
        <f t="shared" si="30"/>
        <v>115</v>
      </c>
      <c r="J139" s="68">
        <f t="shared" si="31"/>
        <v>49</v>
      </c>
      <c r="K139" s="68">
        <f t="shared" si="32"/>
        <v>164</v>
      </c>
      <c r="L139" s="28"/>
      <c r="M139" s="28"/>
      <c r="N139" s="28"/>
      <c r="O139" s="30"/>
      <c r="P139" s="31"/>
      <c r="Q139" s="32"/>
      <c r="R139" s="33"/>
      <c r="S139" s="28"/>
      <c r="T139" s="28"/>
    </row>
    <row r="140" spans="1:20" s="24" customFormat="1" ht="17.25" customHeight="1">
      <c r="A140" s="63" t="s">
        <v>355</v>
      </c>
      <c r="B140" s="81" t="s">
        <v>156</v>
      </c>
      <c r="C140" s="65" t="s">
        <v>356</v>
      </c>
      <c r="D140" s="65" t="s">
        <v>357</v>
      </c>
      <c r="E140" s="66">
        <v>5</v>
      </c>
      <c r="F140" s="66">
        <v>3.8</v>
      </c>
      <c r="G140" s="66">
        <f t="shared" si="28"/>
        <v>3.46</v>
      </c>
      <c r="H140" s="66">
        <f t="shared" si="29"/>
        <v>1.48</v>
      </c>
      <c r="I140" s="68">
        <f t="shared" si="30"/>
        <v>17.3</v>
      </c>
      <c r="J140" s="68">
        <f t="shared" si="31"/>
        <v>7.4</v>
      </c>
      <c r="K140" s="68">
        <f t="shared" si="32"/>
        <v>24.700000000000003</v>
      </c>
      <c r="L140" s="28"/>
      <c r="M140" s="28"/>
      <c r="N140" s="28"/>
      <c r="O140" s="30"/>
      <c r="P140" s="31"/>
      <c r="Q140" s="32"/>
      <c r="R140" s="33"/>
      <c r="S140" s="28"/>
      <c r="T140" s="28"/>
    </row>
    <row r="141" spans="1:20" s="24" customFormat="1" ht="17.25" customHeight="1">
      <c r="A141" s="63" t="s">
        <v>358</v>
      </c>
      <c r="B141" s="81" t="s">
        <v>156</v>
      </c>
      <c r="C141" s="65" t="s">
        <v>359</v>
      </c>
      <c r="D141" s="65" t="s">
        <v>357</v>
      </c>
      <c r="E141" s="66">
        <v>10</v>
      </c>
      <c r="F141" s="66">
        <v>1.65</v>
      </c>
      <c r="G141" s="66">
        <f t="shared" si="28"/>
        <v>1.5</v>
      </c>
      <c r="H141" s="66">
        <f t="shared" si="29"/>
        <v>0.64</v>
      </c>
      <c r="I141" s="68">
        <f t="shared" si="30"/>
        <v>15</v>
      </c>
      <c r="J141" s="68">
        <f t="shared" si="31"/>
        <v>6.4</v>
      </c>
      <c r="K141" s="68">
        <f t="shared" si="32"/>
        <v>21.4</v>
      </c>
      <c r="L141" s="28"/>
      <c r="M141" s="28"/>
      <c r="N141" s="28"/>
      <c r="O141" s="30"/>
      <c r="P141" s="31"/>
      <c r="Q141" s="32"/>
      <c r="R141" s="33"/>
      <c r="S141" s="28"/>
      <c r="T141" s="28"/>
    </row>
    <row r="142" spans="1:20" s="24" customFormat="1" ht="15" customHeight="1">
      <c r="A142" s="100"/>
      <c r="B142" s="100"/>
      <c r="C142" s="101" t="s">
        <v>62</v>
      </c>
      <c r="D142" s="87"/>
      <c r="E142" s="102"/>
      <c r="F142" s="103"/>
      <c r="G142" s="85"/>
      <c r="H142" s="103"/>
      <c r="I142" s="75">
        <f>SUM(I101:I141)</f>
        <v>9947.759999999998</v>
      </c>
      <c r="J142" s="75">
        <f>SUM(J101:J141)</f>
        <v>4260.8899999999985</v>
      </c>
      <c r="K142" s="75">
        <f>SUM(K101:K141)</f>
        <v>14208.649999999998</v>
      </c>
      <c r="L142" s="29"/>
      <c r="M142" s="29"/>
      <c r="N142" s="28"/>
      <c r="O142" s="30"/>
      <c r="P142" s="31"/>
      <c r="Q142" s="32"/>
      <c r="R142" s="33"/>
      <c r="S142" s="28"/>
      <c r="T142" s="28"/>
    </row>
    <row r="143" spans="1:20" s="24" customFormat="1" ht="17.25" customHeight="1">
      <c r="A143" s="76" t="s">
        <v>37</v>
      </c>
      <c r="B143" s="76"/>
      <c r="C143" s="60" t="s">
        <v>38</v>
      </c>
      <c r="D143" s="86"/>
      <c r="E143" s="80"/>
      <c r="F143" s="80"/>
      <c r="G143" s="80"/>
      <c r="H143" s="80"/>
      <c r="I143" s="80"/>
      <c r="J143" s="80"/>
      <c r="K143" s="80"/>
      <c r="L143" s="28"/>
      <c r="M143" s="29"/>
      <c r="N143" s="28"/>
      <c r="O143" s="30"/>
      <c r="P143" s="31"/>
      <c r="Q143" s="32"/>
      <c r="R143" s="33"/>
      <c r="S143" s="28"/>
      <c r="T143" s="28"/>
    </row>
    <row r="144" spans="1:20" s="24" customFormat="1" ht="17.25" customHeight="1">
      <c r="A144" s="70" t="s">
        <v>360</v>
      </c>
      <c r="B144" s="70" t="s">
        <v>361</v>
      </c>
      <c r="C144" s="65" t="s">
        <v>362</v>
      </c>
      <c r="D144" s="87" t="s">
        <v>66</v>
      </c>
      <c r="E144" s="66">
        <v>795.56</v>
      </c>
      <c r="F144" s="66">
        <v>9.05</v>
      </c>
      <c r="G144" s="66">
        <f>ROUND(F144*0.7*1.3,2)</f>
        <v>8.24</v>
      </c>
      <c r="H144" s="66">
        <f>ROUND(F144*0.3*1.3,2)</f>
        <v>3.53</v>
      </c>
      <c r="I144" s="68">
        <f>ROUND(E144*G144,2)</f>
        <v>6555.41</v>
      </c>
      <c r="J144" s="68">
        <f>ROUND(E144*H144,2)</f>
        <v>2808.33</v>
      </c>
      <c r="K144" s="68">
        <f>I144+J144</f>
        <v>9363.74</v>
      </c>
      <c r="L144" s="28"/>
      <c r="M144" s="29"/>
      <c r="N144" s="28"/>
      <c r="O144" s="30"/>
      <c r="P144" s="31"/>
      <c r="Q144" s="32"/>
      <c r="R144" s="33"/>
      <c r="S144" s="28"/>
      <c r="T144" s="28"/>
    </row>
    <row r="145" spans="1:20" s="24" customFormat="1" ht="26.25" customHeight="1">
      <c r="A145" s="70" t="s">
        <v>363</v>
      </c>
      <c r="B145" s="81" t="s">
        <v>364</v>
      </c>
      <c r="C145" s="65" t="s">
        <v>365</v>
      </c>
      <c r="D145" s="65" t="s">
        <v>66</v>
      </c>
      <c r="E145" s="66">
        <v>795.56</v>
      </c>
      <c r="F145" s="66">
        <v>2.25</v>
      </c>
      <c r="G145" s="66">
        <f>ROUND(F145*0.7*1.3,2)</f>
        <v>2.05</v>
      </c>
      <c r="H145" s="66">
        <f>ROUND(F145*0.3*1.3,2)</f>
        <v>0.88</v>
      </c>
      <c r="I145" s="68">
        <f>ROUND(E145*G145,2)</f>
        <v>1630.9</v>
      </c>
      <c r="J145" s="68">
        <f>ROUND(E145*H145,2)</f>
        <v>700.09</v>
      </c>
      <c r="K145" s="68">
        <f>I145+J145</f>
        <v>2330.9900000000002</v>
      </c>
      <c r="L145" s="28"/>
      <c r="M145" s="28"/>
      <c r="N145" s="28"/>
      <c r="O145" s="30"/>
      <c r="P145" s="31"/>
      <c r="Q145" s="32"/>
      <c r="R145" s="33"/>
      <c r="S145" s="28"/>
      <c r="T145" s="28"/>
    </row>
    <row r="146" spans="1:20" s="24" customFormat="1" ht="34.5" customHeight="1">
      <c r="A146" s="70" t="s">
        <v>366</v>
      </c>
      <c r="B146" s="81" t="s">
        <v>367</v>
      </c>
      <c r="C146" s="65" t="s">
        <v>368</v>
      </c>
      <c r="D146" s="65" t="s">
        <v>61</v>
      </c>
      <c r="E146" s="66">
        <f>E145</f>
        <v>795.56</v>
      </c>
      <c r="F146" s="66">
        <v>7.58</v>
      </c>
      <c r="G146" s="66">
        <f>ROUND(F146*0.7*1.3,2)</f>
        <v>6.9</v>
      </c>
      <c r="H146" s="66">
        <f>ROUND(F146*0.3*1.3,2)</f>
        <v>2.96</v>
      </c>
      <c r="I146" s="68">
        <f>ROUND(E146*G146,2)</f>
        <v>5489.36</v>
      </c>
      <c r="J146" s="68">
        <f>ROUND(E146*H146,2)</f>
        <v>2354.86</v>
      </c>
      <c r="K146" s="68">
        <f>I146+J146</f>
        <v>7844.219999999999</v>
      </c>
      <c r="L146" s="28"/>
      <c r="M146" s="28"/>
      <c r="N146" s="28"/>
      <c r="O146" s="30"/>
      <c r="P146" s="31"/>
      <c r="Q146" s="32"/>
      <c r="R146" s="33"/>
      <c r="S146" s="28"/>
      <c r="T146" s="28"/>
    </row>
    <row r="147" spans="1:20" s="24" customFormat="1" ht="13.5" customHeight="1">
      <c r="A147" s="70" t="s">
        <v>369</v>
      </c>
      <c r="B147" s="81" t="s">
        <v>370</v>
      </c>
      <c r="C147" s="65" t="s">
        <v>371</v>
      </c>
      <c r="D147" s="65" t="s">
        <v>61</v>
      </c>
      <c r="E147" s="66">
        <v>9.03</v>
      </c>
      <c r="F147" s="66">
        <v>12.88</v>
      </c>
      <c r="G147" s="66">
        <f>ROUND(F147*0.7*1.3,2)</f>
        <v>11.72</v>
      </c>
      <c r="H147" s="66">
        <f>ROUND(F147*0.3*1.3,2)</f>
        <v>5.02</v>
      </c>
      <c r="I147" s="68">
        <f>ROUND(E147*G147,2)</f>
        <v>105.83</v>
      </c>
      <c r="J147" s="68">
        <f>ROUND(E147*H147,2)</f>
        <v>45.33</v>
      </c>
      <c r="K147" s="68">
        <f>I147+J147</f>
        <v>151.16</v>
      </c>
      <c r="L147" s="28"/>
      <c r="M147" s="28"/>
      <c r="N147" s="28"/>
      <c r="O147" s="30"/>
      <c r="P147" s="31"/>
      <c r="Q147" s="32"/>
      <c r="R147" s="33"/>
      <c r="S147" s="28"/>
      <c r="T147" s="28"/>
    </row>
    <row r="148" spans="1:20" s="24" customFormat="1" ht="33" customHeight="1">
      <c r="A148" s="70" t="s">
        <v>372</v>
      </c>
      <c r="B148" s="81">
        <v>6067</v>
      </c>
      <c r="C148" s="65" t="s">
        <v>373</v>
      </c>
      <c r="D148" s="65" t="s">
        <v>61</v>
      </c>
      <c r="E148" s="66">
        <v>44.91</v>
      </c>
      <c r="F148" s="66">
        <v>19.91</v>
      </c>
      <c r="G148" s="66">
        <f>ROUND(F148*0.7*1.3,2)</f>
        <v>18.12</v>
      </c>
      <c r="H148" s="66">
        <f>ROUND(F148*0.3*1.3,2)</f>
        <v>7.76</v>
      </c>
      <c r="I148" s="68">
        <f>ROUND(E148*G148,2)</f>
        <v>813.77</v>
      </c>
      <c r="J148" s="68">
        <f>ROUND(E148*H148,2)</f>
        <v>348.5</v>
      </c>
      <c r="K148" s="68">
        <f>I148+J148</f>
        <v>1162.27</v>
      </c>
      <c r="L148" s="29"/>
      <c r="M148" s="29"/>
      <c r="N148" s="29"/>
      <c r="O148" s="30"/>
      <c r="P148" s="31"/>
      <c r="Q148" s="32"/>
      <c r="R148" s="33"/>
      <c r="S148" s="28"/>
      <c r="T148" s="28"/>
    </row>
    <row r="149" spans="1:20" s="24" customFormat="1" ht="15" customHeight="1">
      <c r="A149" s="70"/>
      <c r="B149" s="70"/>
      <c r="C149" s="71" t="s">
        <v>62</v>
      </c>
      <c r="D149" s="104"/>
      <c r="E149" s="105"/>
      <c r="F149" s="105"/>
      <c r="G149" s="105"/>
      <c r="H149" s="105"/>
      <c r="I149" s="75">
        <f>SUM(I144:I148)</f>
        <v>14595.269999999999</v>
      </c>
      <c r="J149" s="75">
        <f>SUM(J144:J148)</f>
        <v>6257.110000000001</v>
      </c>
      <c r="K149" s="75">
        <f>SUM(K144:K148)</f>
        <v>20852.379999999997</v>
      </c>
      <c r="L149" s="28"/>
      <c r="M149" s="28"/>
      <c r="N149" s="28"/>
      <c r="O149" s="30"/>
      <c r="P149" s="31"/>
      <c r="Q149" s="32"/>
      <c r="R149" s="33"/>
      <c r="S149" s="28"/>
      <c r="T149" s="28"/>
    </row>
    <row r="150" spans="1:20" s="24" customFormat="1" ht="19.5" customHeight="1">
      <c r="A150" s="76" t="s">
        <v>39</v>
      </c>
      <c r="B150" s="76"/>
      <c r="C150" s="60" t="s">
        <v>40</v>
      </c>
      <c r="D150" s="86"/>
      <c r="E150" s="80"/>
      <c r="F150" s="80"/>
      <c r="G150" s="80"/>
      <c r="H150" s="80"/>
      <c r="I150" s="80"/>
      <c r="J150" s="80"/>
      <c r="K150" s="80"/>
      <c r="L150" s="28"/>
      <c r="M150" s="28"/>
      <c r="N150" s="28"/>
      <c r="O150" s="30"/>
      <c r="P150" s="31"/>
      <c r="Q150" s="32"/>
      <c r="R150" s="33"/>
      <c r="S150" s="28"/>
      <c r="T150" s="28"/>
    </row>
    <row r="151" spans="1:20" s="24" customFormat="1" ht="26.25" customHeight="1">
      <c r="A151" s="63" t="s">
        <v>374</v>
      </c>
      <c r="B151" s="81" t="s">
        <v>375</v>
      </c>
      <c r="C151" s="65" t="s">
        <v>376</v>
      </c>
      <c r="D151" s="65" t="s">
        <v>229</v>
      </c>
      <c r="E151" s="66">
        <v>4</v>
      </c>
      <c r="F151" s="66">
        <v>198.56</v>
      </c>
      <c r="G151" s="66">
        <f aca="true" t="shared" si="33" ref="G151:G156">ROUND(F151*0.7*1.3,2)</f>
        <v>180.69</v>
      </c>
      <c r="H151" s="66">
        <f aca="true" t="shared" si="34" ref="H151:H156">ROUND(F151*0.3*1.3,2)</f>
        <v>77.44</v>
      </c>
      <c r="I151" s="68">
        <f aca="true" t="shared" si="35" ref="I151:I156">ROUND(E151*G151,2)</f>
        <v>722.76</v>
      </c>
      <c r="J151" s="68">
        <f aca="true" t="shared" si="36" ref="J151:J156">ROUND(E151*H151,2)</f>
        <v>309.76</v>
      </c>
      <c r="K151" s="68">
        <f aca="true" t="shared" si="37" ref="K151:K156">I151+J151</f>
        <v>1032.52</v>
      </c>
      <c r="L151" s="28"/>
      <c r="M151" s="28"/>
      <c r="N151" s="28"/>
      <c r="O151" s="30"/>
      <c r="P151" s="31"/>
      <c r="Q151" s="32"/>
      <c r="R151" s="33"/>
      <c r="S151" s="28"/>
      <c r="T151" s="28"/>
    </row>
    <row r="152" spans="1:20" s="24" customFormat="1" ht="15" customHeight="1">
      <c r="A152" s="63" t="s">
        <v>377</v>
      </c>
      <c r="B152" s="81" t="s">
        <v>156</v>
      </c>
      <c r="C152" s="65" t="s">
        <v>378</v>
      </c>
      <c r="D152" s="65" t="s">
        <v>229</v>
      </c>
      <c r="E152" s="66">
        <v>4</v>
      </c>
      <c r="F152" s="66">
        <v>12</v>
      </c>
      <c r="G152" s="66">
        <f t="shared" si="33"/>
        <v>10.92</v>
      </c>
      <c r="H152" s="66">
        <f t="shared" si="34"/>
        <v>4.68</v>
      </c>
      <c r="I152" s="68">
        <f t="shared" si="35"/>
        <v>43.68</v>
      </c>
      <c r="J152" s="68">
        <f t="shared" si="36"/>
        <v>18.72</v>
      </c>
      <c r="K152" s="68">
        <f t="shared" si="37"/>
        <v>62.4</v>
      </c>
      <c r="L152" s="28"/>
      <c r="M152" s="28"/>
      <c r="N152" s="28"/>
      <c r="O152" s="30"/>
      <c r="P152" s="31"/>
      <c r="Q152" s="32"/>
      <c r="R152" s="33"/>
      <c r="S152" s="28"/>
      <c r="T152" s="28"/>
    </row>
    <row r="153" spans="1:20" s="24" customFormat="1" ht="25.5" customHeight="1">
      <c r="A153" s="63" t="s">
        <v>379</v>
      </c>
      <c r="B153" s="81" t="s">
        <v>156</v>
      </c>
      <c r="C153" s="65" t="s">
        <v>380</v>
      </c>
      <c r="D153" s="65" t="s">
        <v>229</v>
      </c>
      <c r="E153" s="66">
        <v>5</v>
      </c>
      <c r="F153" s="66">
        <v>56</v>
      </c>
      <c r="G153" s="66">
        <f t="shared" si="33"/>
        <v>50.96</v>
      </c>
      <c r="H153" s="66">
        <f t="shared" si="34"/>
        <v>21.84</v>
      </c>
      <c r="I153" s="68">
        <f t="shared" si="35"/>
        <v>254.8</v>
      </c>
      <c r="J153" s="68">
        <f t="shared" si="36"/>
        <v>109.2</v>
      </c>
      <c r="K153" s="68">
        <f t="shared" si="37"/>
        <v>364</v>
      </c>
      <c r="L153" s="28"/>
      <c r="M153" s="28"/>
      <c r="N153" s="28"/>
      <c r="O153" s="30"/>
      <c r="P153" s="31"/>
      <c r="Q153" s="32"/>
      <c r="R153" s="33"/>
      <c r="S153" s="28"/>
      <c r="T153" s="28"/>
    </row>
    <row r="154" spans="1:20" s="24" customFormat="1" ht="25.5" customHeight="1">
      <c r="A154" s="63" t="s">
        <v>381</v>
      </c>
      <c r="B154" s="81" t="s">
        <v>156</v>
      </c>
      <c r="C154" s="65" t="s">
        <v>382</v>
      </c>
      <c r="D154" s="65" t="s">
        <v>229</v>
      </c>
      <c r="E154" s="66">
        <v>4</v>
      </c>
      <c r="F154" s="66">
        <v>12</v>
      </c>
      <c r="G154" s="66">
        <f t="shared" si="33"/>
        <v>10.92</v>
      </c>
      <c r="H154" s="66">
        <f t="shared" si="34"/>
        <v>4.68</v>
      </c>
      <c r="I154" s="68">
        <f t="shared" si="35"/>
        <v>43.68</v>
      </c>
      <c r="J154" s="68">
        <f t="shared" si="36"/>
        <v>18.72</v>
      </c>
      <c r="K154" s="68">
        <f t="shared" si="37"/>
        <v>62.4</v>
      </c>
      <c r="L154" s="28"/>
      <c r="M154" s="28"/>
      <c r="N154" s="28"/>
      <c r="O154" s="30"/>
      <c r="P154" s="31"/>
      <c r="Q154" s="32"/>
      <c r="R154" s="33"/>
      <c r="S154" s="28"/>
      <c r="T154" s="28"/>
    </row>
    <row r="155" spans="1:20" s="24" customFormat="1" ht="25.5" customHeight="1">
      <c r="A155" s="63" t="s">
        <v>383</v>
      </c>
      <c r="B155" s="81" t="s">
        <v>156</v>
      </c>
      <c r="C155" s="65" t="s">
        <v>384</v>
      </c>
      <c r="D155" s="65" t="s">
        <v>229</v>
      </c>
      <c r="E155" s="66">
        <v>5</v>
      </c>
      <c r="F155" s="66">
        <v>12</v>
      </c>
      <c r="G155" s="66">
        <f t="shared" si="33"/>
        <v>10.92</v>
      </c>
      <c r="H155" s="66">
        <f t="shared" si="34"/>
        <v>4.68</v>
      </c>
      <c r="I155" s="68">
        <f t="shared" si="35"/>
        <v>54.6</v>
      </c>
      <c r="J155" s="68">
        <f t="shared" si="36"/>
        <v>23.4</v>
      </c>
      <c r="K155" s="68">
        <f t="shared" si="37"/>
        <v>78</v>
      </c>
      <c r="L155" s="28"/>
      <c r="M155" s="28"/>
      <c r="N155" s="28"/>
      <c r="O155" s="30"/>
      <c r="P155" s="31"/>
      <c r="Q155" s="32"/>
      <c r="R155" s="33"/>
      <c r="S155" s="28"/>
      <c r="T155" s="28"/>
    </row>
    <row r="156" spans="1:20" s="24" customFormat="1" ht="15.75" customHeight="1">
      <c r="A156" s="63" t="s">
        <v>385</v>
      </c>
      <c r="B156" s="81" t="s">
        <v>156</v>
      </c>
      <c r="C156" s="65" t="s">
        <v>386</v>
      </c>
      <c r="D156" s="65" t="s">
        <v>229</v>
      </c>
      <c r="E156" s="66">
        <v>2</v>
      </c>
      <c r="F156" s="66">
        <v>12</v>
      </c>
      <c r="G156" s="66">
        <f t="shared" si="33"/>
        <v>10.92</v>
      </c>
      <c r="H156" s="66">
        <f t="shared" si="34"/>
        <v>4.68</v>
      </c>
      <c r="I156" s="68">
        <f t="shared" si="35"/>
        <v>21.84</v>
      </c>
      <c r="J156" s="68">
        <f t="shared" si="36"/>
        <v>9.36</v>
      </c>
      <c r="K156" s="68">
        <f t="shared" si="37"/>
        <v>31.2</v>
      </c>
      <c r="L156" s="29"/>
      <c r="M156" s="29"/>
      <c r="N156" s="29"/>
      <c r="O156" s="30"/>
      <c r="P156" s="31"/>
      <c r="Q156" s="32"/>
      <c r="R156" s="33"/>
      <c r="S156" s="28"/>
      <c r="T156" s="28"/>
    </row>
    <row r="157" spans="1:20" s="24" customFormat="1" ht="15" customHeight="1">
      <c r="A157" s="70"/>
      <c r="B157" s="70"/>
      <c r="C157" s="71" t="s">
        <v>62</v>
      </c>
      <c r="D157" s="104"/>
      <c r="E157" s="105"/>
      <c r="F157" s="105"/>
      <c r="G157" s="105"/>
      <c r="H157" s="105"/>
      <c r="I157" s="75">
        <f>SUM(I151:I156)</f>
        <v>1141.36</v>
      </c>
      <c r="J157" s="75">
        <f>SUM(J151:J156)</f>
        <v>489.15999999999997</v>
      </c>
      <c r="K157" s="75">
        <f>SUM(K151:K156)</f>
        <v>1630.5200000000002</v>
      </c>
      <c r="L157" s="28"/>
      <c r="M157" s="28"/>
      <c r="N157" s="28"/>
      <c r="O157" s="30"/>
      <c r="P157" s="31"/>
      <c r="Q157" s="32"/>
      <c r="R157" s="33"/>
      <c r="S157" s="28"/>
      <c r="T157" s="28"/>
    </row>
    <row r="158" spans="1:20" s="24" customFormat="1" ht="15" customHeight="1">
      <c r="A158" s="76" t="s">
        <v>41</v>
      </c>
      <c r="B158" s="76"/>
      <c r="C158" s="78" t="s">
        <v>387</v>
      </c>
      <c r="D158" s="106"/>
      <c r="E158" s="80"/>
      <c r="F158" s="80"/>
      <c r="G158" s="107"/>
      <c r="H158" s="107"/>
      <c r="I158" s="107"/>
      <c r="J158" s="107"/>
      <c r="K158" s="108"/>
      <c r="L158" s="28"/>
      <c r="M158" s="28"/>
      <c r="N158" s="28"/>
      <c r="O158" s="30"/>
      <c r="P158" s="31"/>
      <c r="Q158" s="32"/>
      <c r="R158" s="33"/>
      <c r="S158" s="28"/>
      <c r="T158" s="28"/>
    </row>
    <row r="159" spans="1:20" s="24" customFormat="1" ht="25.5" customHeight="1">
      <c r="A159" s="63" t="s">
        <v>388</v>
      </c>
      <c r="B159" s="81" t="s">
        <v>156</v>
      </c>
      <c r="C159" s="65" t="s">
        <v>427</v>
      </c>
      <c r="D159" s="65" t="s">
        <v>389</v>
      </c>
      <c r="E159" s="66">
        <v>1</v>
      </c>
      <c r="F159" s="68">
        <v>10095.43</v>
      </c>
      <c r="G159" s="66">
        <v>0</v>
      </c>
      <c r="H159" s="66">
        <v>0</v>
      </c>
      <c r="I159" s="68">
        <v>5047.715</v>
      </c>
      <c r="J159" s="68">
        <v>5047.715</v>
      </c>
      <c r="K159" s="68">
        <f>F159</f>
        <v>10095.43</v>
      </c>
      <c r="L159" s="28"/>
      <c r="M159" s="28"/>
      <c r="N159" s="28"/>
      <c r="O159" s="30"/>
      <c r="P159" s="31"/>
      <c r="Q159" s="32"/>
      <c r="R159" s="33"/>
      <c r="S159" s="28"/>
      <c r="T159" s="28"/>
    </row>
    <row r="160" spans="1:20" s="24" customFormat="1" ht="15" customHeight="1">
      <c r="A160" s="70"/>
      <c r="B160" s="70"/>
      <c r="C160" s="71" t="s">
        <v>62</v>
      </c>
      <c r="D160" s="109"/>
      <c r="E160" s="110"/>
      <c r="F160" s="110"/>
      <c r="G160" s="110"/>
      <c r="H160" s="110"/>
      <c r="I160" s="75">
        <f>I159</f>
        <v>5047.715</v>
      </c>
      <c r="J160" s="75">
        <f>J159</f>
        <v>5047.715</v>
      </c>
      <c r="K160" s="75">
        <f>K159</f>
        <v>10095.43</v>
      </c>
      <c r="L160" s="28"/>
      <c r="M160" s="28"/>
      <c r="N160" s="28"/>
      <c r="O160" s="30"/>
      <c r="P160" s="31"/>
      <c r="Q160" s="32"/>
      <c r="R160" s="33"/>
      <c r="S160" s="28"/>
      <c r="T160" s="28"/>
    </row>
    <row r="161" spans="1:20" s="24" customFormat="1" ht="18.75" customHeight="1">
      <c r="A161" s="76" t="s">
        <v>43</v>
      </c>
      <c r="B161" s="76"/>
      <c r="C161" s="78" t="s">
        <v>44</v>
      </c>
      <c r="D161" s="106"/>
      <c r="E161" s="80"/>
      <c r="F161" s="80"/>
      <c r="G161" s="107"/>
      <c r="H161" s="107"/>
      <c r="I161" s="107"/>
      <c r="J161" s="107"/>
      <c r="K161" s="108"/>
      <c r="L161" s="29"/>
      <c r="M161" s="29"/>
      <c r="N161" s="29"/>
      <c r="O161" s="30"/>
      <c r="P161" s="31"/>
      <c r="Q161" s="32"/>
      <c r="R161" s="33"/>
      <c r="S161" s="28"/>
      <c r="T161" s="28"/>
    </row>
    <row r="162" spans="1:20" s="24" customFormat="1" ht="18.75" customHeight="1">
      <c r="A162" s="63" t="s">
        <v>390</v>
      </c>
      <c r="B162" s="81" t="s">
        <v>391</v>
      </c>
      <c r="C162" s="65" t="s">
        <v>392</v>
      </c>
      <c r="D162" s="65" t="s">
        <v>61</v>
      </c>
      <c r="E162" s="66">
        <v>371</v>
      </c>
      <c r="F162" s="66">
        <v>1.19</v>
      </c>
      <c r="G162" s="66">
        <f>ROUND(F162*0.7*1.3,2)</f>
        <v>1.08</v>
      </c>
      <c r="H162" s="66">
        <f>ROUND(F162*0.3*1.3,2)</f>
        <v>0.46</v>
      </c>
      <c r="I162" s="68">
        <f>ROUND(E162*G162,2)</f>
        <v>400.68</v>
      </c>
      <c r="J162" s="68">
        <f>ROUND(E162*H162,2)</f>
        <v>170.66</v>
      </c>
      <c r="K162" s="68">
        <f>I162+J162</f>
        <v>571.34</v>
      </c>
      <c r="L162" s="29"/>
      <c r="M162" s="29"/>
      <c r="N162" s="29"/>
      <c r="O162" s="30"/>
      <c r="P162" s="31"/>
      <c r="Q162" s="32"/>
      <c r="R162" s="33"/>
      <c r="S162" s="28"/>
      <c r="T162" s="28"/>
    </row>
    <row r="163" spans="1:20" s="24" customFormat="1" ht="18.75" customHeight="1">
      <c r="A163" s="63" t="s">
        <v>393</v>
      </c>
      <c r="B163" s="81" t="s">
        <v>156</v>
      </c>
      <c r="C163" s="65" t="s">
        <v>394</v>
      </c>
      <c r="D163" s="65" t="s">
        <v>66</v>
      </c>
      <c r="E163" s="66">
        <v>85.5</v>
      </c>
      <c r="F163" s="66">
        <v>12.5</v>
      </c>
      <c r="G163" s="66">
        <f>ROUND(F163*0.7*1.3,2)</f>
        <v>11.38</v>
      </c>
      <c r="H163" s="66">
        <f>ROUND(F163*0.3*1.3,2)</f>
        <v>4.88</v>
      </c>
      <c r="I163" s="68">
        <f>ROUND(E163*G163,2)</f>
        <v>972.99</v>
      </c>
      <c r="J163" s="68">
        <f>ROUND(E163*H163,2)</f>
        <v>417.24</v>
      </c>
      <c r="K163" s="68">
        <f>I163+J163</f>
        <v>1390.23</v>
      </c>
      <c r="L163" s="29"/>
      <c r="M163" s="29"/>
      <c r="N163" s="29"/>
      <c r="O163" s="30"/>
      <c r="P163" s="31"/>
      <c r="Q163" s="32"/>
      <c r="R163" s="33"/>
      <c r="S163" s="28"/>
      <c r="T163" s="28"/>
    </row>
    <row r="164" spans="1:20" s="24" customFormat="1" ht="18.75" customHeight="1">
      <c r="A164" s="70"/>
      <c r="B164" s="70"/>
      <c r="C164" s="71" t="s">
        <v>62</v>
      </c>
      <c r="D164" s="109"/>
      <c r="E164" s="110"/>
      <c r="F164" s="110"/>
      <c r="G164" s="110"/>
      <c r="H164" s="110"/>
      <c r="I164" s="75">
        <f>SUM(I162,I163)</f>
        <v>1373.67</v>
      </c>
      <c r="J164" s="75">
        <f>SUM(J162,J163)</f>
        <v>587.9</v>
      </c>
      <c r="K164" s="75">
        <f>K162+K163</f>
        <v>1961.5700000000002</v>
      </c>
      <c r="L164" s="29"/>
      <c r="M164" s="29"/>
      <c r="N164" s="29"/>
      <c r="O164" s="30"/>
      <c r="P164" s="31"/>
      <c r="Q164" s="32"/>
      <c r="R164" s="33"/>
      <c r="S164" s="28"/>
      <c r="T164" s="28"/>
    </row>
    <row r="165" spans="1:20" ht="21" customHeight="1">
      <c r="A165" s="111"/>
      <c r="B165" s="112"/>
      <c r="C165" s="113" t="s">
        <v>395</v>
      </c>
      <c r="D165" s="114"/>
      <c r="E165" s="115"/>
      <c r="F165" s="116"/>
      <c r="G165" s="116"/>
      <c r="H165" s="116"/>
      <c r="I165" s="117">
        <f>I164+I160+I157+I149+I142+I99+I90+I79+I70+I64+I56+I47+I43+I40+I35+I9</f>
        <v>158841.675</v>
      </c>
      <c r="J165" s="117">
        <f>J164+I160+J157+J149+J142+J99+J90+J79+J70+J64+J56+J47+J43+J40+J35+J9</f>
        <v>71158.325</v>
      </c>
      <c r="K165" s="117">
        <f>K164+K160+K157+K149+K142+K99+K90+K79+K70+K64+K56+K47+K43+K40+K35+K9</f>
        <v>230000</v>
      </c>
      <c r="L165" s="39"/>
      <c r="M165" s="39">
        <f>SUM(K164,K160,K157,K149,K142,K99,K90,K79,K70,K64,K56,K47,K43,K40,K35,K9)</f>
        <v>230000</v>
      </c>
      <c r="N165" s="39"/>
      <c r="O165" s="39"/>
      <c r="P165" s="39"/>
      <c r="Q165" s="39"/>
      <c r="R165" s="39"/>
      <c r="S165" s="39"/>
      <c r="T165" s="39"/>
    </row>
    <row r="166" spans="1:20" ht="25.5" customHeight="1">
      <c r="A166" s="41"/>
      <c r="B166" s="41"/>
      <c r="C166" s="42" t="s">
        <v>396</v>
      </c>
      <c r="D166" s="118"/>
      <c r="E166" s="43">
        <f>K165/E162/I5</f>
        <v>0.4149127882182664</v>
      </c>
      <c r="F166" s="119"/>
      <c r="G166" s="119"/>
      <c r="H166" s="119"/>
      <c r="I166" s="43"/>
      <c r="J166" s="43"/>
      <c r="K166" s="43"/>
      <c r="L166" s="39"/>
      <c r="M166" s="40"/>
      <c r="N166" s="39"/>
      <c r="O166" s="39"/>
      <c r="P166" s="39"/>
      <c r="Q166" s="39"/>
      <c r="R166" s="39"/>
      <c r="S166" s="39"/>
      <c r="T166" s="39"/>
    </row>
    <row r="167" spans="1:20" ht="12.75" customHeight="1">
      <c r="A167" s="120"/>
      <c r="B167" s="120"/>
      <c r="C167" s="121" t="s">
        <v>397</v>
      </c>
      <c r="D167" s="122"/>
      <c r="E167" s="120"/>
      <c r="F167" s="122"/>
      <c r="G167" s="123"/>
      <c r="H167" s="122"/>
      <c r="I167" s="122"/>
      <c r="J167" s="122"/>
      <c r="K167" s="120"/>
      <c r="L167" s="40"/>
      <c r="M167" s="39"/>
      <c r="N167" s="39"/>
      <c r="O167" s="39"/>
      <c r="P167" s="39"/>
      <c r="Q167" s="39"/>
      <c r="R167" s="39"/>
      <c r="S167" s="39"/>
      <c r="T167" s="39"/>
    </row>
    <row r="168" spans="1:20" ht="12.75" customHeight="1">
      <c r="A168" s="120"/>
      <c r="B168" s="120"/>
      <c r="C168" s="124" t="s">
        <v>398</v>
      </c>
      <c r="D168" s="122"/>
      <c r="E168" s="125">
        <v>1.1391</v>
      </c>
      <c r="F168" s="122"/>
      <c r="G168" s="123"/>
      <c r="H168" s="122"/>
      <c r="I168" s="122"/>
      <c r="J168" s="122"/>
      <c r="K168" s="120"/>
      <c r="L168" s="39"/>
      <c r="M168" s="39"/>
      <c r="N168" s="39"/>
      <c r="O168" s="39"/>
      <c r="P168" s="39"/>
      <c r="Q168" s="39"/>
      <c r="R168" s="39"/>
      <c r="S168" s="39"/>
      <c r="T168" s="39"/>
    </row>
    <row r="169" spans="1:20" ht="13.5" customHeight="1">
      <c r="A169" s="120"/>
      <c r="B169" s="120"/>
      <c r="C169" s="126" t="s">
        <v>399</v>
      </c>
      <c r="D169" s="122"/>
      <c r="E169" s="127">
        <v>0.25</v>
      </c>
      <c r="F169" s="122"/>
      <c r="G169" s="123"/>
      <c r="H169" s="122"/>
      <c r="I169" s="122"/>
      <c r="J169" s="122"/>
      <c r="K169" s="120"/>
      <c r="L169" s="39"/>
      <c r="M169" s="39"/>
      <c r="N169" s="39"/>
      <c r="O169" s="39"/>
      <c r="P169" s="39"/>
      <c r="Q169" s="39"/>
      <c r="R169" s="39"/>
      <c r="S169" s="39"/>
      <c r="T169" s="39"/>
    </row>
    <row r="170" spans="1:20" ht="25.5" customHeight="1">
      <c r="A170" s="128"/>
      <c r="B170" s="39"/>
      <c r="C170" s="129" t="s">
        <v>400</v>
      </c>
      <c r="D170" s="130"/>
      <c r="E170" s="39"/>
      <c r="F170" s="40"/>
      <c r="G170" s="131"/>
      <c r="H170" s="40"/>
      <c r="I170" s="40"/>
      <c r="J170" s="40"/>
      <c r="K170" s="132"/>
      <c r="L170" s="39"/>
      <c r="M170" s="39"/>
      <c r="N170" s="39"/>
      <c r="O170" s="39"/>
      <c r="P170" s="39"/>
      <c r="Q170" s="39"/>
      <c r="R170" s="39"/>
      <c r="S170" s="39"/>
      <c r="T170" s="39"/>
    </row>
    <row r="171" spans="1:20" ht="13.5" customHeight="1">
      <c r="A171" s="133"/>
      <c r="B171" s="13"/>
      <c r="C171" s="134" t="s">
        <v>401</v>
      </c>
      <c r="D171" s="135"/>
      <c r="E171" s="13"/>
      <c r="F171" s="136"/>
      <c r="G171" s="137"/>
      <c r="H171" s="136"/>
      <c r="I171" s="136"/>
      <c r="J171" s="136"/>
      <c r="K171" s="14"/>
      <c r="L171" s="39"/>
      <c r="M171" s="39"/>
      <c r="N171" s="39"/>
      <c r="O171" s="39"/>
      <c r="P171" s="39"/>
      <c r="Q171" s="39"/>
      <c r="R171" s="39"/>
      <c r="S171" s="39"/>
      <c r="T171" s="39"/>
    </row>
  </sheetData>
  <sheetProtection selectLockedCells="1" selectUnlockedCells="1"/>
  <mergeCells count="3">
    <mergeCell ref="A1:IV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landscape" paperSize="9" scale="65" r:id="rId2"/>
  <rowBreaks count="1" manualBreakCount="1">
    <brk id="9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="73" zoomScaleNormal="73" zoomScalePageLayoutView="0" workbookViewId="0" topLeftCell="A1">
      <selection activeCell="A5" sqref="A5"/>
    </sheetView>
  </sheetViews>
  <sheetFormatPr defaultColWidth="11.421875" defaultRowHeight="12.75"/>
  <cols>
    <col min="1" max="1" width="12.00390625" style="0" customWidth="1"/>
    <col min="2" max="2" width="4.421875" style="0" customWidth="1"/>
    <col min="3" max="3" width="35.140625" style="0" customWidth="1"/>
    <col min="4" max="4" width="6.7109375" style="0" customWidth="1"/>
    <col min="5" max="5" width="14.00390625" style="0" bestFit="1" customWidth="1"/>
    <col min="6" max="6" width="14.421875" style="0" bestFit="1" customWidth="1"/>
    <col min="7" max="7" width="15.00390625" style="0" bestFit="1" customWidth="1"/>
    <col min="8" max="8" width="15.421875" style="0" bestFit="1" customWidth="1"/>
    <col min="9" max="9" width="16.00390625" style="0" bestFit="1" customWidth="1"/>
    <col min="10" max="10" width="14.28125" style="0" bestFit="1" customWidth="1"/>
    <col min="11" max="11" width="18.57421875" style="2" customWidth="1"/>
  </cols>
  <sheetData>
    <row r="1" spans="1:10" ht="73.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10" ht="25.5" customHeight="1">
      <c r="A2" s="138"/>
      <c r="B2" s="139" t="s">
        <v>402</v>
      </c>
      <c r="C2" s="140"/>
      <c r="D2" s="140"/>
      <c r="E2" s="140"/>
      <c r="F2" s="140"/>
      <c r="G2" s="140"/>
      <c r="H2" s="140"/>
      <c r="I2" s="140"/>
      <c r="J2" s="141"/>
    </row>
    <row r="3" spans="1:10" ht="15.75" customHeight="1">
      <c r="A3" s="142" t="s">
        <v>403</v>
      </c>
      <c r="B3" s="143"/>
      <c r="C3" s="140"/>
      <c r="D3" s="140"/>
      <c r="E3" s="140"/>
      <c r="F3" s="140"/>
      <c r="G3" s="140"/>
      <c r="H3" s="140"/>
      <c r="I3" s="140"/>
      <c r="J3" s="141"/>
    </row>
    <row r="4" spans="1:10" ht="15.75" customHeight="1">
      <c r="A4" s="144" t="s">
        <v>404</v>
      </c>
      <c r="B4" s="28"/>
      <c r="C4" s="28"/>
      <c r="D4" s="28"/>
      <c r="E4" s="39"/>
      <c r="F4" s="145">
        <v>41852</v>
      </c>
      <c r="G4" s="39"/>
      <c r="H4" s="39"/>
      <c r="I4" s="39"/>
      <c r="J4" s="132"/>
    </row>
    <row r="5" spans="1:10" ht="15.75" customHeight="1">
      <c r="A5" s="144" t="s">
        <v>405</v>
      </c>
      <c r="B5" s="28"/>
      <c r="C5" s="28"/>
      <c r="D5" s="28"/>
      <c r="E5" s="39"/>
      <c r="F5" s="39"/>
      <c r="G5" s="39"/>
      <c r="H5" s="39"/>
      <c r="I5" s="39"/>
      <c r="J5" s="132"/>
    </row>
    <row r="6" spans="1:10" ht="15.75" customHeight="1">
      <c r="A6" s="146" t="s">
        <v>406</v>
      </c>
      <c r="B6" s="147"/>
      <c r="C6" s="147"/>
      <c r="D6" s="147"/>
      <c r="E6" s="13"/>
      <c r="F6" s="13"/>
      <c r="G6" s="13"/>
      <c r="H6" s="13"/>
      <c r="I6" s="13"/>
      <c r="J6" s="14"/>
    </row>
    <row r="7" spans="1:10" ht="12.75">
      <c r="A7" s="185" t="s">
        <v>407</v>
      </c>
      <c r="B7" s="185"/>
      <c r="C7" s="148" t="s">
        <v>7</v>
      </c>
      <c r="D7" s="148" t="s">
        <v>147</v>
      </c>
      <c r="E7" s="148" t="s">
        <v>408</v>
      </c>
      <c r="F7" s="148" t="s">
        <v>409</v>
      </c>
      <c r="G7" s="148" t="s">
        <v>410</v>
      </c>
      <c r="H7" s="148" t="s">
        <v>411</v>
      </c>
      <c r="I7" s="148" t="s">
        <v>412</v>
      </c>
      <c r="J7" s="149" t="s">
        <v>413</v>
      </c>
    </row>
    <row r="8" spans="1:11" s="157" customFormat="1" ht="19.5" customHeight="1">
      <c r="A8" s="150" t="s">
        <v>414</v>
      </c>
      <c r="B8" s="151">
        <v>1</v>
      </c>
      <c r="C8" s="152" t="s">
        <v>14</v>
      </c>
      <c r="D8" s="63"/>
      <c r="E8" s="153">
        <v>1</v>
      </c>
      <c r="F8" s="154"/>
      <c r="G8" s="154"/>
      <c r="H8" s="154"/>
      <c r="I8" s="154"/>
      <c r="J8" s="155">
        <f aca="true" t="shared" si="0" ref="J8:J39">E8+F8+G8+H8+I8</f>
        <v>1</v>
      </c>
      <c r="K8" s="156"/>
    </row>
    <row r="9" spans="1:13" s="157" customFormat="1" ht="19.5" customHeight="1">
      <c r="A9" s="158" t="s">
        <v>415</v>
      </c>
      <c r="B9" s="159"/>
      <c r="C9" s="152"/>
      <c r="D9" s="63" t="s">
        <v>416</v>
      </c>
      <c r="E9" s="160">
        <f>E8*orçamento!K9</f>
        <v>657.82</v>
      </c>
      <c r="F9" s="160"/>
      <c r="G9" s="160"/>
      <c r="H9" s="160"/>
      <c r="I9" s="160"/>
      <c r="J9" s="161">
        <f t="shared" si="0"/>
        <v>657.82</v>
      </c>
      <c r="K9" s="156"/>
      <c r="M9" s="162"/>
    </row>
    <row r="10" spans="1:11" s="157" customFormat="1" ht="19.5" customHeight="1">
      <c r="A10" s="150" t="s">
        <v>414</v>
      </c>
      <c r="B10" s="151">
        <v>2</v>
      </c>
      <c r="C10" s="152" t="s">
        <v>417</v>
      </c>
      <c r="D10" s="63"/>
      <c r="E10" s="153">
        <v>1</v>
      </c>
      <c r="F10" s="154"/>
      <c r="G10" s="154"/>
      <c r="H10" s="154"/>
      <c r="I10" s="154"/>
      <c r="J10" s="155">
        <f t="shared" si="0"/>
        <v>1</v>
      </c>
      <c r="K10" s="156"/>
    </row>
    <row r="11" spans="1:13" s="157" customFormat="1" ht="19.5" customHeight="1">
      <c r="A11" s="158" t="s">
        <v>415</v>
      </c>
      <c r="B11" s="159"/>
      <c r="C11" s="152"/>
      <c r="D11" s="63" t="s">
        <v>416</v>
      </c>
      <c r="E11" s="160">
        <f>E10*orçamento!K35</f>
        <v>34676.95999999999</v>
      </c>
      <c r="F11" s="160"/>
      <c r="G11" s="160"/>
      <c r="H11" s="160"/>
      <c r="I11" s="160"/>
      <c r="J11" s="161">
        <f t="shared" si="0"/>
        <v>34676.95999999999</v>
      </c>
      <c r="K11" s="156"/>
      <c r="M11" s="162"/>
    </row>
    <row r="12" spans="1:13" s="157" customFormat="1" ht="19.5" customHeight="1">
      <c r="A12" s="150" t="s">
        <v>414</v>
      </c>
      <c r="B12" s="159">
        <v>3</v>
      </c>
      <c r="C12" s="152" t="s">
        <v>418</v>
      </c>
      <c r="D12" s="63"/>
      <c r="E12" s="153">
        <v>1</v>
      </c>
      <c r="F12" s="163"/>
      <c r="G12" s="163"/>
      <c r="H12" s="163"/>
      <c r="I12" s="163"/>
      <c r="J12" s="155">
        <f t="shared" si="0"/>
        <v>1</v>
      </c>
      <c r="K12" s="156"/>
      <c r="M12" s="162"/>
    </row>
    <row r="13" spans="1:13" s="157" customFormat="1" ht="19.5" customHeight="1">
      <c r="A13" s="158" t="s">
        <v>415</v>
      </c>
      <c r="B13" s="159"/>
      <c r="C13" s="152"/>
      <c r="D13" s="63" t="s">
        <v>416</v>
      </c>
      <c r="E13" s="160">
        <f>E12*orçamento!K40</f>
        <v>5353.469999999999</v>
      </c>
      <c r="F13" s="160"/>
      <c r="G13" s="160"/>
      <c r="H13" s="160"/>
      <c r="I13" s="160"/>
      <c r="J13" s="161">
        <f t="shared" si="0"/>
        <v>5353.469999999999</v>
      </c>
      <c r="K13" s="164"/>
      <c r="M13" s="162"/>
    </row>
    <row r="14" spans="1:13" s="157" customFormat="1" ht="19.5" customHeight="1">
      <c r="A14" s="150" t="s">
        <v>414</v>
      </c>
      <c r="B14" s="151">
        <v>4</v>
      </c>
      <c r="C14" s="152" t="s">
        <v>20</v>
      </c>
      <c r="D14" s="165"/>
      <c r="E14" s="153">
        <v>0.3</v>
      </c>
      <c r="F14" s="153">
        <v>0.5</v>
      </c>
      <c r="G14" s="153">
        <v>0.2</v>
      </c>
      <c r="H14" s="166"/>
      <c r="I14" s="166"/>
      <c r="J14" s="155">
        <f t="shared" si="0"/>
        <v>1</v>
      </c>
      <c r="K14" s="156"/>
      <c r="M14" s="162"/>
    </row>
    <row r="15" spans="1:13" s="157" customFormat="1" ht="19.5" customHeight="1">
      <c r="A15" s="158" t="s">
        <v>415</v>
      </c>
      <c r="B15" s="159"/>
      <c r="C15" s="167"/>
      <c r="D15" s="63" t="s">
        <v>416</v>
      </c>
      <c r="E15" s="160">
        <f>E14*orçamento!K43</f>
        <v>1506.0959999999998</v>
      </c>
      <c r="F15" s="160">
        <f>F14*orçamento!K43</f>
        <v>2510.16</v>
      </c>
      <c r="G15" s="160">
        <f>G14*orçamento!K43</f>
        <v>1004.064</v>
      </c>
      <c r="H15" s="160"/>
      <c r="I15" s="160"/>
      <c r="J15" s="161">
        <f t="shared" si="0"/>
        <v>5020.32</v>
      </c>
      <c r="K15" s="156"/>
      <c r="M15" s="162"/>
    </row>
    <row r="16" spans="1:13" s="157" customFormat="1" ht="19.5" customHeight="1">
      <c r="A16" s="158" t="s">
        <v>414</v>
      </c>
      <c r="B16" s="151">
        <v>5</v>
      </c>
      <c r="C16" s="152" t="str">
        <f>'[1]PS Ausiliadora 3'!$B$18</f>
        <v>Alvenarias</v>
      </c>
      <c r="D16" s="63"/>
      <c r="E16" s="166"/>
      <c r="F16" s="153">
        <v>0.7</v>
      </c>
      <c r="G16" s="153">
        <v>0.3</v>
      </c>
      <c r="H16" s="166"/>
      <c r="I16" s="166"/>
      <c r="J16" s="155">
        <f t="shared" si="0"/>
        <v>1</v>
      </c>
      <c r="K16" s="156"/>
      <c r="M16" s="162"/>
    </row>
    <row r="17" spans="1:13" s="157" customFormat="1" ht="19.5" customHeight="1">
      <c r="A17" s="158" t="s">
        <v>415</v>
      </c>
      <c r="B17" s="159"/>
      <c r="C17" s="167"/>
      <c r="D17" s="63" t="s">
        <v>416</v>
      </c>
      <c r="E17" s="160"/>
      <c r="F17" s="160">
        <f>F16*orçamento!K47</f>
        <v>6811.629999999999</v>
      </c>
      <c r="G17" s="160">
        <f>G16*orçamento!K47</f>
        <v>2919.27</v>
      </c>
      <c r="H17" s="160"/>
      <c r="I17" s="160"/>
      <c r="J17" s="161">
        <f t="shared" si="0"/>
        <v>9730.9</v>
      </c>
      <c r="K17" s="156"/>
      <c r="M17" s="162"/>
    </row>
    <row r="18" spans="1:13" s="157" customFormat="1" ht="19.5" customHeight="1">
      <c r="A18" s="158" t="s">
        <v>414</v>
      </c>
      <c r="B18" s="151">
        <f>B16+1</f>
        <v>6</v>
      </c>
      <c r="C18" s="152" t="s">
        <v>419</v>
      </c>
      <c r="D18" s="63"/>
      <c r="E18" s="166"/>
      <c r="F18" s="153">
        <v>0.15</v>
      </c>
      <c r="G18" s="153">
        <v>0.2</v>
      </c>
      <c r="H18" s="153">
        <v>0.65</v>
      </c>
      <c r="I18" s="166"/>
      <c r="J18" s="155">
        <f t="shared" si="0"/>
        <v>1</v>
      </c>
      <c r="K18" s="156"/>
      <c r="M18" s="162"/>
    </row>
    <row r="19" spans="1:13" s="157" customFormat="1" ht="19.5" customHeight="1">
      <c r="A19" s="158" t="s">
        <v>415</v>
      </c>
      <c r="B19" s="159"/>
      <c r="C19" s="167"/>
      <c r="D19" s="63" t="s">
        <v>416</v>
      </c>
      <c r="E19" s="160"/>
      <c r="F19" s="160">
        <f>F18*orçamento!K56</f>
        <v>4235.2919999999995</v>
      </c>
      <c r="G19" s="160">
        <f>G18*orçamento!K56</f>
        <v>5647.056</v>
      </c>
      <c r="H19" s="160">
        <f>H18*orçamento!K56</f>
        <v>18352.931999999997</v>
      </c>
      <c r="I19" s="160"/>
      <c r="J19" s="161">
        <f t="shared" si="0"/>
        <v>28235.279999999995</v>
      </c>
      <c r="K19" s="156"/>
      <c r="L19" s="168"/>
      <c r="M19" s="162"/>
    </row>
    <row r="20" spans="1:13" s="157" customFormat="1" ht="19.5" customHeight="1">
      <c r="A20" s="158" t="s">
        <v>414</v>
      </c>
      <c r="B20" s="151">
        <f>B18+1</f>
        <v>7</v>
      </c>
      <c r="C20" s="152" t="s">
        <v>26</v>
      </c>
      <c r="D20" s="63"/>
      <c r="E20" s="166"/>
      <c r="F20" s="153">
        <v>0.45</v>
      </c>
      <c r="G20" s="166"/>
      <c r="H20" s="153">
        <v>0.55</v>
      </c>
      <c r="I20" s="166"/>
      <c r="J20" s="155">
        <f t="shared" si="0"/>
        <v>1</v>
      </c>
      <c r="K20" s="156"/>
      <c r="L20" s="168"/>
      <c r="M20" s="162"/>
    </row>
    <row r="21" spans="1:13" s="157" customFormat="1" ht="19.5" customHeight="1">
      <c r="A21" s="158" t="s">
        <v>415</v>
      </c>
      <c r="B21" s="159"/>
      <c r="C21" s="167"/>
      <c r="D21" s="63" t="s">
        <v>416</v>
      </c>
      <c r="E21" s="160"/>
      <c r="F21" s="160">
        <f>F20*orçamento!K64</f>
        <v>15303.815999999999</v>
      </c>
      <c r="G21" s="160"/>
      <c r="H21" s="160">
        <f>H20*orçamento!K64</f>
        <v>18704.664</v>
      </c>
      <c r="I21" s="160"/>
      <c r="J21" s="161">
        <f t="shared" si="0"/>
        <v>34008.479999999996</v>
      </c>
      <c r="K21" s="156"/>
      <c r="L21" s="168"/>
      <c r="M21" s="162"/>
    </row>
    <row r="22" spans="1:13" s="157" customFormat="1" ht="19.5" customHeight="1">
      <c r="A22" s="158" t="s">
        <v>414</v>
      </c>
      <c r="B22" s="151">
        <f>B20+1</f>
        <v>8</v>
      </c>
      <c r="C22" s="152" t="str">
        <f>'[1]PS Ausiliadora 3'!$B$39</f>
        <v>Revestimentos</v>
      </c>
      <c r="D22" s="63"/>
      <c r="E22" s="166"/>
      <c r="F22" s="166"/>
      <c r="G22" s="153">
        <v>0.3</v>
      </c>
      <c r="H22" s="153">
        <v>0.5</v>
      </c>
      <c r="I22" s="153">
        <v>0.2</v>
      </c>
      <c r="J22" s="155">
        <f t="shared" si="0"/>
        <v>1</v>
      </c>
      <c r="K22" s="156"/>
      <c r="L22" s="168"/>
      <c r="M22" s="162"/>
    </row>
    <row r="23" spans="1:13" s="157" customFormat="1" ht="19.5" customHeight="1">
      <c r="A23" s="169" t="s">
        <v>415</v>
      </c>
      <c r="B23" s="159"/>
      <c r="C23" s="167"/>
      <c r="D23" s="63" t="s">
        <v>416</v>
      </c>
      <c r="E23" s="160"/>
      <c r="F23" s="160"/>
      <c r="G23" s="160">
        <f>G22*orçamento!K70</f>
        <v>5292.659999999999</v>
      </c>
      <c r="H23" s="160">
        <f>H22*orçamento!K70</f>
        <v>8821.099999999999</v>
      </c>
      <c r="I23" s="160">
        <f>I22*orçamento!K70</f>
        <v>3528.4399999999996</v>
      </c>
      <c r="J23" s="161">
        <f t="shared" si="0"/>
        <v>17642.199999999997</v>
      </c>
      <c r="K23" s="156"/>
      <c r="L23" s="168"/>
      <c r="M23" s="162"/>
    </row>
    <row r="24" spans="1:13" s="157" customFormat="1" ht="19.5" customHeight="1">
      <c r="A24" s="169" t="s">
        <v>414</v>
      </c>
      <c r="B24" s="151">
        <f>B22+1</f>
        <v>9</v>
      </c>
      <c r="C24" s="152" t="s">
        <v>420</v>
      </c>
      <c r="D24" s="63"/>
      <c r="E24" s="166"/>
      <c r="F24" s="166"/>
      <c r="G24" s="153">
        <v>0.2</v>
      </c>
      <c r="H24" s="153">
        <v>0.6</v>
      </c>
      <c r="I24" s="153">
        <v>0.2</v>
      </c>
      <c r="J24" s="155">
        <f t="shared" si="0"/>
        <v>1</v>
      </c>
      <c r="K24" s="156"/>
      <c r="L24" s="168"/>
      <c r="M24" s="162"/>
    </row>
    <row r="25" spans="1:13" s="157" customFormat="1" ht="19.5" customHeight="1">
      <c r="A25" s="169" t="s">
        <v>415</v>
      </c>
      <c r="B25" s="170"/>
      <c r="C25" s="167"/>
      <c r="D25" s="63" t="s">
        <v>416</v>
      </c>
      <c r="E25" s="160"/>
      <c r="F25" s="160"/>
      <c r="G25" s="160">
        <f>G24*orçamento!K79</f>
        <v>7010.4180000000015</v>
      </c>
      <c r="H25" s="160">
        <f>H24*orçamento!K79</f>
        <v>21031.254</v>
      </c>
      <c r="I25" s="160">
        <f>I24*orçamento!K79</f>
        <v>7010.4180000000015</v>
      </c>
      <c r="J25" s="161">
        <f t="shared" si="0"/>
        <v>35052.090000000004</v>
      </c>
      <c r="K25" s="156"/>
      <c r="M25" s="162"/>
    </row>
    <row r="26" spans="1:13" s="157" customFormat="1" ht="19.5" customHeight="1">
      <c r="A26" s="169" t="s">
        <v>414</v>
      </c>
      <c r="B26" s="151">
        <v>10</v>
      </c>
      <c r="C26" s="152" t="s">
        <v>421</v>
      </c>
      <c r="D26" s="63"/>
      <c r="E26" s="160"/>
      <c r="F26" s="153">
        <v>0.25</v>
      </c>
      <c r="G26" s="153">
        <v>0.25</v>
      </c>
      <c r="H26" s="153">
        <v>0.25</v>
      </c>
      <c r="I26" s="153">
        <v>0.25</v>
      </c>
      <c r="J26" s="155">
        <f t="shared" si="0"/>
        <v>1</v>
      </c>
      <c r="K26" s="156"/>
      <c r="M26" s="162"/>
    </row>
    <row r="27" spans="1:13" s="157" customFormat="1" ht="19.5" customHeight="1">
      <c r="A27" s="169" t="s">
        <v>415</v>
      </c>
      <c r="B27" s="170"/>
      <c r="C27" s="171"/>
      <c r="D27" s="63" t="s">
        <v>416</v>
      </c>
      <c r="E27" s="160"/>
      <c r="F27" s="160">
        <f>F26*orçamento!$K90</f>
        <v>1852.2874999999997</v>
      </c>
      <c r="G27" s="160">
        <f>G26*orçamento!$K90</f>
        <v>1852.2874999999997</v>
      </c>
      <c r="H27" s="160">
        <f>H26*orçamento!$K90</f>
        <v>1852.2874999999997</v>
      </c>
      <c r="I27" s="160">
        <f>I26*orçamento!$K90</f>
        <v>1852.2874999999997</v>
      </c>
      <c r="J27" s="161">
        <f t="shared" si="0"/>
        <v>7409.149999999999</v>
      </c>
      <c r="K27" s="156"/>
      <c r="M27" s="162"/>
    </row>
    <row r="28" spans="1:13" s="157" customFormat="1" ht="19.5" customHeight="1">
      <c r="A28" s="169" t="s">
        <v>414</v>
      </c>
      <c r="B28" s="151">
        <v>11</v>
      </c>
      <c r="C28" s="152" t="s">
        <v>422</v>
      </c>
      <c r="D28" s="63"/>
      <c r="E28" s="166"/>
      <c r="F28" s="166"/>
      <c r="G28" s="166"/>
      <c r="H28" s="166"/>
      <c r="I28" s="153">
        <v>1</v>
      </c>
      <c r="J28" s="155">
        <f t="shared" si="0"/>
        <v>1</v>
      </c>
      <c r="K28" s="156"/>
      <c r="M28" s="162"/>
    </row>
    <row r="29" spans="1:13" s="157" customFormat="1" ht="19.5" customHeight="1">
      <c r="A29" s="169" t="s">
        <v>415</v>
      </c>
      <c r="B29" s="170"/>
      <c r="C29" s="171"/>
      <c r="D29" s="63" t="s">
        <v>416</v>
      </c>
      <c r="E29" s="160"/>
      <c r="F29" s="160"/>
      <c r="G29" s="160"/>
      <c r="H29" s="160"/>
      <c r="I29" s="160">
        <f>I28*orçamento!K99</f>
        <v>3464.78</v>
      </c>
      <c r="J29" s="161">
        <f t="shared" si="0"/>
        <v>3464.78</v>
      </c>
      <c r="K29" s="156"/>
      <c r="M29" s="162"/>
    </row>
    <row r="30" spans="1:13" s="157" customFormat="1" ht="19.5" customHeight="1">
      <c r="A30" s="169" t="s">
        <v>414</v>
      </c>
      <c r="B30" s="151">
        <v>12</v>
      </c>
      <c r="C30" s="152" t="s">
        <v>423</v>
      </c>
      <c r="D30" s="63"/>
      <c r="E30" s="160"/>
      <c r="F30" s="160"/>
      <c r="G30" s="153">
        <v>0.5</v>
      </c>
      <c r="H30" s="153">
        <v>0.3</v>
      </c>
      <c r="I30" s="153">
        <v>0.2</v>
      </c>
      <c r="J30" s="155">
        <f t="shared" si="0"/>
        <v>1</v>
      </c>
      <c r="K30" s="156"/>
      <c r="M30" s="162"/>
    </row>
    <row r="31" spans="1:13" s="157" customFormat="1" ht="19.5" customHeight="1">
      <c r="A31" s="169" t="s">
        <v>415</v>
      </c>
      <c r="B31" s="170"/>
      <c r="C31" s="171"/>
      <c r="D31" s="63" t="s">
        <v>416</v>
      </c>
      <c r="E31" s="160"/>
      <c r="F31" s="160"/>
      <c r="G31" s="160">
        <f>G30*orçamento!K142</f>
        <v>7104.324999999999</v>
      </c>
      <c r="H31" s="160">
        <f>H30*orçamento!K142</f>
        <v>4262.594999999999</v>
      </c>
      <c r="I31" s="160">
        <f>I30*orçamento!K142</f>
        <v>2841.7299999999996</v>
      </c>
      <c r="J31" s="161">
        <f t="shared" si="0"/>
        <v>14208.649999999998</v>
      </c>
      <c r="K31" s="156"/>
      <c r="M31" s="162"/>
    </row>
    <row r="32" spans="1:13" s="157" customFormat="1" ht="19.5" customHeight="1">
      <c r="A32" s="169" t="s">
        <v>414</v>
      </c>
      <c r="B32" s="151">
        <v>13</v>
      </c>
      <c r="C32" s="152" t="str">
        <f>'[1]PS Ausiliadora 3'!$B$117</f>
        <v>Pintura</v>
      </c>
      <c r="D32" s="63"/>
      <c r="E32" s="166"/>
      <c r="F32" s="166"/>
      <c r="G32" s="166"/>
      <c r="H32" s="166"/>
      <c r="I32" s="153">
        <v>1</v>
      </c>
      <c r="J32" s="155">
        <f t="shared" si="0"/>
        <v>1</v>
      </c>
      <c r="K32" s="156"/>
      <c r="M32" s="162"/>
    </row>
    <row r="33" spans="1:13" s="157" customFormat="1" ht="19.5" customHeight="1">
      <c r="A33" s="169" t="s">
        <v>415</v>
      </c>
      <c r="B33" s="170"/>
      <c r="C33" s="152"/>
      <c r="D33" s="63" t="s">
        <v>416</v>
      </c>
      <c r="E33" s="160"/>
      <c r="F33" s="160"/>
      <c r="G33" s="160"/>
      <c r="H33" s="160"/>
      <c r="I33" s="160">
        <f>I32*orçamento!K149</f>
        <v>20852.379999999997</v>
      </c>
      <c r="J33" s="161">
        <f t="shared" si="0"/>
        <v>20852.379999999997</v>
      </c>
      <c r="K33" s="156"/>
      <c r="M33" s="162"/>
    </row>
    <row r="34" spans="1:13" s="157" customFormat="1" ht="19.5" customHeight="1">
      <c r="A34" s="158" t="s">
        <v>414</v>
      </c>
      <c r="B34" s="151">
        <v>14</v>
      </c>
      <c r="C34" s="152" t="s">
        <v>40</v>
      </c>
      <c r="D34" s="63"/>
      <c r="E34" s="172"/>
      <c r="F34" s="166"/>
      <c r="G34" s="166"/>
      <c r="H34" s="166"/>
      <c r="I34" s="153">
        <v>1</v>
      </c>
      <c r="J34" s="155">
        <f t="shared" si="0"/>
        <v>1</v>
      </c>
      <c r="K34" s="156"/>
      <c r="L34" s="168"/>
      <c r="M34" s="162"/>
    </row>
    <row r="35" spans="1:13" s="157" customFormat="1" ht="19.5" customHeight="1">
      <c r="A35" s="158" t="s">
        <v>415</v>
      </c>
      <c r="B35" s="159"/>
      <c r="C35" s="167"/>
      <c r="D35" s="63" t="s">
        <v>416</v>
      </c>
      <c r="E35" s="160"/>
      <c r="F35" s="160"/>
      <c r="G35" s="160"/>
      <c r="H35" s="160"/>
      <c r="I35" s="160">
        <f>I34*orçamento!K157</f>
        <v>1630.5200000000002</v>
      </c>
      <c r="J35" s="161">
        <f t="shared" si="0"/>
        <v>1630.5200000000002</v>
      </c>
      <c r="K35" s="156"/>
      <c r="L35" s="168"/>
      <c r="M35" s="162"/>
    </row>
    <row r="36" spans="1:13" s="157" customFormat="1" ht="19.5" customHeight="1">
      <c r="A36" s="158" t="s">
        <v>414</v>
      </c>
      <c r="B36" s="159">
        <v>15</v>
      </c>
      <c r="C36" s="167" t="s">
        <v>42</v>
      </c>
      <c r="D36" s="63"/>
      <c r="E36" s="160"/>
      <c r="F36" s="160"/>
      <c r="G36" s="160"/>
      <c r="H36" s="160"/>
      <c r="I36" s="153">
        <v>1</v>
      </c>
      <c r="J36" s="155">
        <f t="shared" si="0"/>
        <v>1</v>
      </c>
      <c r="K36" s="156"/>
      <c r="L36" s="168"/>
      <c r="M36" s="162"/>
    </row>
    <row r="37" spans="1:13" s="157" customFormat="1" ht="19.5" customHeight="1">
      <c r="A37" s="158" t="s">
        <v>415</v>
      </c>
      <c r="B37" s="159"/>
      <c r="C37" s="167"/>
      <c r="D37" s="63" t="s">
        <v>416</v>
      </c>
      <c r="E37" s="160"/>
      <c r="F37" s="160"/>
      <c r="G37" s="160"/>
      <c r="H37" s="160"/>
      <c r="I37" s="160">
        <f>I36*orçamento!K160</f>
        <v>10095.43</v>
      </c>
      <c r="J37" s="161">
        <f t="shared" si="0"/>
        <v>10095.43</v>
      </c>
      <c r="K37" s="156"/>
      <c r="L37" s="168"/>
      <c r="M37" s="162"/>
    </row>
    <row r="38" spans="1:13" s="157" customFormat="1" ht="19.5" customHeight="1">
      <c r="A38" s="158" t="s">
        <v>414</v>
      </c>
      <c r="B38" s="151">
        <v>16</v>
      </c>
      <c r="C38" s="152" t="s">
        <v>44</v>
      </c>
      <c r="D38" s="63"/>
      <c r="E38" s="172"/>
      <c r="F38" s="166"/>
      <c r="G38" s="166"/>
      <c r="H38" s="166"/>
      <c r="I38" s="153">
        <v>1</v>
      </c>
      <c r="J38" s="155">
        <f t="shared" si="0"/>
        <v>1</v>
      </c>
      <c r="K38" s="156"/>
      <c r="L38" s="168"/>
      <c r="M38" s="162"/>
    </row>
    <row r="39" spans="1:13" s="157" customFormat="1" ht="19.5" customHeight="1">
      <c r="A39" s="158" t="s">
        <v>415</v>
      </c>
      <c r="B39" s="159"/>
      <c r="C39" s="167"/>
      <c r="D39" s="63" t="s">
        <v>416</v>
      </c>
      <c r="E39" s="160"/>
      <c r="F39" s="160"/>
      <c r="G39" s="160"/>
      <c r="H39" s="160"/>
      <c r="I39" s="160">
        <f>I38*orçamento!K164</f>
        <v>1961.5700000000002</v>
      </c>
      <c r="J39" s="161">
        <f t="shared" si="0"/>
        <v>1961.5700000000002</v>
      </c>
      <c r="K39" s="156"/>
      <c r="L39" s="168"/>
      <c r="M39" s="162"/>
    </row>
    <row r="40" spans="1:13" s="157" customFormat="1" ht="19.5" customHeight="1">
      <c r="A40" s="173"/>
      <c r="B40" s="174"/>
      <c r="C40" s="175" t="s">
        <v>424</v>
      </c>
      <c r="D40" s="176"/>
      <c r="E40" s="177">
        <f>E39+E37+E35+E33+E31+E29+E27+E25+E23+E21+E19+E17+E15+E13+E11+E9</f>
        <v>42194.34599999999</v>
      </c>
      <c r="F40" s="177">
        <f>F39+F37+F35+F33+F31+F29+F27+F25+F23+F21+F19+F17+F15+F13+F11+F9</f>
        <v>30713.185499999996</v>
      </c>
      <c r="G40" s="177">
        <f>G39+G37+G35+G33+G31+G29+G27+G25+G23+G21+G19+G17+G15+G13+G11+G9</f>
        <v>30830.0805</v>
      </c>
      <c r="H40" s="177">
        <f>H39+H37+H35+H33+H31+H29+H27+H25+H23+H21+H19+H17+H15+H13+H11+H9</f>
        <v>73024.8325</v>
      </c>
      <c r="I40" s="177">
        <f>I39+I37+I35+I33+I31+I29+I27+I25+I23+I21+I19+I17+I15+I13+I11+I9</f>
        <v>53237.55549999999</v>
      </c>
      <c r="J40" s="177">
        <f>J39+J35+J37+J33+J31+J29+J27+J25+J23+J21+J19+J17+J15+J13+J11+J9</f>
        <v>230000</v>
      </c>
      <c r="K40" s="156"/>
      <c r="L40" s="168"/>
      <c r="M40" s="162"/>
    </row>
    <row r="41" spans="1:10" ht="22.5" customHeight="1">
      <c r="A41" s="138"/>
      <c r="B41" s="140"/>
      <c r="C41" s="178" t="s">
        <v>395</v>
      </c>
      <c r="D41" s="120"/>
      <c r="E41" s="179">
        <f>E40</f>
        <v>42194.34599999999</v>
      </c>
      <c r="F41" s="179">
        <f>F40+E41</f>
        <v>72907.53149999998</v>
      </c>
      <c r="G41" s="179">
        <f>G40+F41</f>
        <v>103737.61199999998</v>
      </c>
      <c r="H41" s="179">
        <f>H40+G41</f>
        <v>176762.44449999998</v>
      </c>
      <c r="I41" s="179">
        <f>I40+H41</f>
        <v>229999.99999999997</v>
      </c>
      <c r="J41" s="179"/>
    </row>
  </sheetData>
  <sheetProtection selectLockedCells="1" selectUnlockedCells="1"/>
  <mergeCells count="2">
    <mergeCell ref="A1:J1"/>
    <mergeCell ref="A7:B7"/>
  </mergeCells>
  <printOptions horizontalCentered="1"/>
  <pageMargins left="0.3937007874015748" right="0.1968503937007874" top="0.5905511811023623" bottom="0.5118110236220472" header="0.5118110236220472" footer="0.5118110236220472"/>
  <pageSetup fitToHeight="5" horizontalDpi="300" verticalDpi="300" orientation="landscape" paperSize="9" scale="6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Tanisse Herrmann</dc:creator>
  <cp:keywords/>
  <dc:description/>
  <cp:lastModifiedBy>Tanisse Herrmann</cp:lastModifiedBy>
  <cp:lastPrinted>2014-08-22T18:43:51Z</cp:lastPrinted>
  <dcterms:created xsi:type="dcterms:W3CDTF">2014-08-28T11:15:15Z</dcterms:created>
  <dcterms:modified xsi:type="dcterms:W3CDTF">2014-08-28T11:15:15Z</dcterms:modified>
  <cp:category/>
  <cp:version/>
  <cp:contentType/>
  <cp:contentStatus/>
</cp:coreProperties>
</file>